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clopezb\Desktop\2026\información publica\FEBRERO\"/>
    </mc:Choice>
  </mc:AlternateContent>
  <xr:revisionPtr revIDLastSave="0" documentId="13_ncr:1_{BEBE801A-0EE1-4D21-A485-D26433D9013D}" xr6:coauthVersionLast="47" xr6:coauthVersionMax="47" xr10:uidLastSave="{00000000-0000-0000-0000-000000000000}"/>
  <bookViews>
    <workbookView xWindow="28680" yWindow="-120" windowWidth="29040" windowHeight="15720" xr2:uid="{00000000-000D-0000-FFFF-FFFF00000000}"/>
  </bookViews>
  <sheets>
    <sheet name="EJECUCION" sheetId="1" r:id="rId1"/>
  </sheets>
  <definedNames>
    <definedName name="_xlnm.Print_Area" localSheetId="0">EJECUCION!$A$1:$AD$62</definedName>
    <definedName name="_xlnm.Print_Titles" localSheetId="0">EJECUCION!$1:$1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1" l="1"/>
  <c r="K50" i="1" l="1"/>
  <c r="K60" i="1"/>
  <c r="K61" i="1"/>
  <c r="K59" i="1"/>
  <c r="K58" i="1"/>
  <c r="K57" i="1"/>
  <c r="K51" i="1"/>
  <c r="K47" i="1"/>
  <c r="K48" i="1"/>
  <c r="K46" i="1"/>
  <c r="K45" i="1"/>
  <c r="K44" i="1"/>
  <c r="K38" i="1"/>
  <c r="K37" i="1"/>
  <c r="K36" i="1"/>
  <c r="K35" i="1"/>
  <c r="K29" i="1"/>
  <c r="K30" i="1"/>
  <c r="K31" i="1"/>
  <c r="K32" i="1"/>
  <c r="K33" i="1"/>
  <c r="K28" i="1"/>
  <c r="K24" i="1"/>
  <c r="K23" i="1"/>
  <c r="K20" i="1"/>
  <c r="K19" i="1"/>
  <c r="J35" i="1"/>
  <c r="J27" i="1"/>
  <c r="K27" i="1" s="1"/>
  <c r="J22" i="1"/>
  <c r="K22" i="1" s="1"/>
  <c r="J19" i="1"/>
  <c r="J57" i="1"/>
  <c r="J58" i="1"/>
  <c r="J45" i="1"/>
  <c r="J44" i="1" s="1"/>
  <c r="J49" i="1"/>
  <c r="K49" i="1" s="1"/>
  <c r="Y49" i="1"/>
  <c r="X49" i="1"/>
  <c r="W49" i="1"/>
  <c r="V49" i="1"/>
  <c r="Y45" i="1"/>
  <c r="X45" i="1"/>
  <c r="W45" i="1"/>
  <c r="V45" i="1"/>
  <c r="T49" i="1"/>
  <c r="S49" i="1"/>
  <c r="R49" i="1"/>
  <c r="Q49" i="1"/>
  <c r="T45" i="1"/>
  <c r="S45" i="1"/>
  <c r="R45" i="1"/>
  <c r="Q45" i="1"/>
  <c r="M49" i="1"/>
  <c r="L49" i="1"/>
  <c r="J18" i="1" l="1"/>
  <c r="K18" i="1" s="1"/>
  <c r="W44" i="1"/>
  <c r="Y44" i="1"/>
  <c r="X44" i="1"/>
  <c r="R44" i="1"/>
  <c r="S44" i="1"/>
  <c r="Q44" i="1"/>
  <c r="T44" i="1"/>
  <c r="V44" i="1"/>
  <c r="Z61" i="1"/>
  <c r="Z60" i="1"/>
  <c r="Z59" i="1"/>
  <c r="Y58" i="1"/>
  <c r="Y57" i="1" s="1"/>
  <c r="X58" i="1"/>
  <c r="X57" i="1" s="1"/>
  <c r="W58" i="1"/>
  <c r="W57" i="1" s="1"/>
  <c r="V58" i="1"/>
  <c r="U61" i="1"/>
  <c r="U60" i="1"/>
  <c r="U59" i="1"/>
  <c r="T58" i="1"/>
  <c r="T57" i="1" s="1"/>
  <c r="S58" i="1"/>
  <c r="S57" i="1" s="1"/>
  <c r="R58" i="1"/>
  <c r="R57" i="1" s="1"/>
  <c r="Q58" i="1"/>
  <c r="O58" i="1"/>
  <c r="O57" i="1" s="1"/>
  <c r="N58" i="1"/>
  <c r="N57" i="1" s="1"/>
  <c r="M58" i="1"/>
  <c r="M57" i="1" s="1"/>
  <c r="L58" i="1"/>
  <c r="L57" i="1" s="1"/>
  <c r="Z51" i="1"/>
  <c r="Z50" i="1"/>
  <c r="Z49" i="1"/>
  <c r="Z48" i="1"/>
  <c r="Z47" i="1"/>
  <c r="Z46" i="1"/>
  <c r="U51" i="1"/>
  <c r="U50" i="1"/>
  <c r="U48" i="1"/>
  <c r="U47" i="1"/>
  <c r="U46" i="1"/>
  <c r="U45" i="1"/>
  <c r="O49" i="1"/>
  <c r="N49" i="1"/>
  <c r="O45" i="1"/>
  <c r="O44" i="1" s="1"/>
  <c r="N45" i="1"/>
  <c r="N44" i="1" s="1"/>
  <c r="M45" i="1"/>
  <c r="L45" i="1"/>
  <c r="J17" i="1" l="1"/>
  <c r="K17" i="1" s="1"/>
  <c r="U58" i="1"/>
  <c r="Z58" i="1"/>
  <c r="V57" i="1"/>
  <c r="Z57" i="1" s="1"/>
  <c r="Q57" i="1"/>
  <c r="U57" i="1" s="1"/>
  <c r="Z45" i="1"/>
  <c r="Z44" i="1" s="1"/>
  <c r="U49" i="1"/>
  <c r="U44" i="1" s="1"/>
  <c r="L44" i="1"/>
  <c r="M44" i="1"/>
  <c r="Z38" i="1"/>
  <c r="Z37" i="1"/>
  <c r="Z36" i="1"/>
  <c r="Y35" i="1"/>
  <c r="X35" i="1"/>
  <c r="W35" i="1"/>
  <c r="V35" i="1"/>
  <c r="U38" i="1"/>
  <c r="U37" i="1"/>
  <c r="U36" i="1"/>
  <c r="T35" i="1"/>
  <c r="S35" i="1"/>
  <c r="R35" i="1"/>
  <c r="Q35" i="1"/>
  <c r="O35" i="1"/>
  <c r="N35" i="1"/>
  <c r="M35" i="1"/>
  <c r="L35" i="1"/>
  <c r="P38" i="1"/>
  <c r="P37" i="1"/>
  <c r="P36" i="1"/>
  <c r="Z33" i="1"/>
  <c r="Z32" i="1"/>
  <c r="Z31" i="1"/>
  <c r="Z30" i="1"/>
  <c r="Z29" i="1"/>
  <c r="Z28" i="1"/>
  <c r="Y27" i="1"/>
  <c r="X27" i="1"/>
  <c r="W27" i="1"/>
  <c r="V27" i="1"/>
  <c r="U33" i="1"/>
  <c r="U32" i="1"/>
  <c r="U31" i="1"/>
  <c r="U30" i="1"/>
  <c r="U29" i="1"/>
  <c r="U28" i="1"/>
  <c r="T27" i="1"/>
  <c r="S27" i="1"/>
  <c r="R27" i="1"/>
  <c r="Q27" i="1"/>
  <c r="O27" i="1"/>
  <c r="N27" i="1"/>
  <c r="M27" i="1"/>
  <c r="M17" i="1" s="1"/>
  <c r="L27" i="1"/>
  <c r="P33" i="1"/>
  <c r="P32" i="1"/>
  <c r="P31" i="1"/>
  <c r="P30" i="1"/>
  <c r="P29" i="1"/>
  <c r="P28" i="1"/>
  <c r="Z24" i="1"/>
  <c r="Z23" i="1"/>
  <c r="Y22" i="1"/>
  <c r="X22" i="1"/>
  <c r="W22" i="1"/>
  <c r="V22" i="1"/>
  <c r="Z22" i="1" s="1"/>
  <c r="U24" i="1"/>
  <c r="U23" i="1"/>
  <c r="T22" i="1"/>
  <c r="S22" i="1"/>
  <c r="R22" i="1"/>
  <c r="Q22" i="1"/>
  <c r="Z20" i="1"/>
  <c r="Y19" i="1"/>
  <c r="X19" i="1"/>
  <c r="W19" i="1"/>
  <c r="V19" i="1"/>
  <c r="U20" i="1"/>
  <c r="T19" i="1"/>
  <c r="S19" i="1"/>
  <c r="R19" i="1"/>
  <c r="Q19" i="1"/>
  <c r="P24" i="1"/>
  <c r="P20" i="1"/>
  <c r="O22" i="1"/>
  <c r="N22" i="1"/>
  <c r="M22" i="1"/>
  <c r="L22" i="1"/>
  <c r="O19" i="1"/>
  <c r="N19" i="1"/>
  <c r="M19" i="1"/>
  <c r="L19" i="1"/>
  <c r="M16" i="1" l="1"/>
  <c r="U19" i="1"/>
  <c r="U22" i="1"/>
  <c r="R18" i="1"/>
  <c r="R17" i="1" s="1"/>
  <c r="U35" i="1"/>
  <c r="S18" i="1"/>
  <c r="P19" i="1"/>
  <c r="T18" i="1"/>
  <c r="AA38" i="1"/>
  <c r="AB38" i="1" s="1"/>
  <c r="Z35" i="1"/>
  <c r="AA28" i="1"/>
  <c r="AB28" i="1" s="1"/>
  <c r="P35" i="1"/>
  <c r="Z19" i="1"/>
  <c r="AA24" i="1"/>
  <c r="AB24" i="1" s="1"/>
  <c r="AA23" i="1"/>
  <c r="AB23" i="1" s="1"/>
  <c r="AA36" i="1"/>
  <c r="AB36" i="1" s="1"/>
  <c r="Q18" i="1"/>
  <c r="W18" i="1"/>
  <c r="W17" i="1" s="1"/>
  <c r="X18" i="1"/>
  <c r="X17" i="1" s="1"/>
  <c r="Y18" i="1"/>
  <c r="Y17" i="1" s="1"/>
  <c r="L18" i="1"/>
  <c r="L17" i="1" s="1"/>
  <c r="L16" i="1" s="1"/>
  <c r="M18" i="1"/>
  <c r="N18" i="1"/>
  <c r="N17" i="1" s="1"/>
  <c r="O18" i="1"/>
  <c r="O17" i="1" s="1"/>
  <c r="V18" i="1"/>
  <c r="P22" i="1"/>
  <c r="Z27" i="1"/>
  <c r="AA29" i="1"/>
  <c r="AB29" i="1" s="1"/>
  <c r="AA30" i="1"/>
  <c r="AB30" i="1" s="1"/>
  <c r="AA31" i="1"/>
  <c r="AB31" i="1" s="1"/>
  <c r="AA32" i="1"/>
  <c r="AB32" i="1" s="1"/>
  <c r="S17" i="1"/>
  <c r="AA33" i="1"/>
  <c r="AB33" i="1" s="1"/>
  <c r="T17" i="1"/>
  <c r="U27" i="1"/>
  <c r="P27" i="1"/>
  <c r="AA37" i="1"/>
  <c r="AB37" i="1" s="1"/>
  <c r="S69" i="1"/>
  <c r="K69" i="1"/>
  <c r="I69" i="1"/>
  <c r="U18" i="1" l="1"/>
  <c r="Y69" i="1"/>
  <c r="AA22" i="1"/>
  <c r="AB22" i="1" s="1"/>
  <c r="W69" i="1"/>
  <c r="X69" i="1"/>
  <c r="O69" i="1"/>
  <c r="Q69" i="1"/>
  <c r="R69" i="1"/>
  <c r="L69" i="1"/>
  <c r="M69" i="1"/>
  <c r="T69" i="1"/>
  <c r="N69" i="1"/>
  <c r="V69" i="1"/>
  <c r="AA35" i="1"/>
  <c r="AB35" i="1" s="1"/>
  <c r="AA27" i="1"/>
  <c r="AB27" i="1" s="1"/>
  <c r="P17" i="1"/>
  <c r="Q17" i="1"/>
  <c r="U17" i="1" s="1"/>
  <c r="Z18" i="1"/>
  <c r="P18" i="1"/>
  <c r="V17" i="1"/>
  <c r="Z17" i="1" s="1"/>
  <c r="Z69" i="1" l="1"/>
  <c r="P69" i="1"/>
  <c r="U69" i="1"/>
  <c r="AA17" i="1"/>
  <c r="AB17" i="1" s="1"/>
  <c r="AA18" i="1"/>
  <c r="AB18" i="1" s="1"/>
  <c r="AC16" i="1"/>
  <c r="AA69" i="1" l="1"/>
  <c r="AB69" i="1" s="1"/>
  <c r="AC69" i="1"/>
  <c r="K16" i="1"/>
  <c r="Y16" i="1" l="1"/>
  <c r="X16" i="1" l="1"/>
  <c r="W16" i="1" l="1"/>
  <c r="V16" i="1" l="1"/>
  <c r="Z16" i="1" s="1"/>
  <c r="O16" i="1" l="1"/>
  <c r="P45" i="1" l="1"/>
  <c r="N16" i="1"/>
  <c r="AA19" i="1" l="1"/>
  <c r="AB19" i="1" s="1"/>
  <c r="T16" i="1" l="1"/>
  <c r="AA45" i="1" l="1"/>
  <c r="AB45" i="1" s="1"/>
  <c r="S16" i="1" l="1"/>
  <c r="R16" i="1" l="1"/>
  <c r="Q16" i="1" l="1"/>
  <c r="P50" i="1" l="1"/>
  <c r="P49" i="1" l="1"/>
  <c r="P58" i="1" l="1"/>
  <c r="P57" i="1"/>
  <c r="AA57" i="1" s="1"/>
  <c r="AB57" i="1" s="1"/>
  <c r="P61" i="1" l="1"/>
  <c r="P60" i="1"/>
  <c r="P59" i="1"/>
  <c r="P51" i="1"/>
  <c r="P48" i="1"/>
  <c r="P47" i="1"/>
  <c r="P46" i="1"/>
  <c r="AA20" i="1" l="1"/>
  <c r="AB20" i="1" s="1"/>
  <c r="AA48" i="1"/>
  <c r="AB48" i="1" s="1"/>
  <c r="AA46" i="1"/>
  <c r="AB46" i="1" s="1"/>
  <c r="P44" i="1"/>
  <c r="AA47" i="1"/>
  <c r="AB47" i="1" s="1"/>
  <c r="AA60" i="1"/>
  <c r="AB60" i="1" s="1"/>
  <c r="AA49" i="1"/>
  <c r="AB49" i="1" s="1"/>
  <c r="AA51" i="1"/>
  <c r="AB51" i="1" s="1"/>
  <c r="AA59" i="1"/>
  <c r="AB59" i="1" s="1"/>
  <c r="AA50" i="1"/>
  <c r="AB50" i="1" s="1"/>
  <c r="AA61" i="1"/>
  <c r="AB61" i="1" s="1"/>
  <c r="P16" i="1" l="1"/>
  <c r="U16" i="1"/>
  <c r="AA44" i="1"/>
  <c r="AB44" i="1" s="1"/>
  <c r="AA58" i="1"/>
  <c r="AB58" i="1" s="1"/>
  <c r="AA16" i="1" l="1"/>
  <c r="AB16" i="1" s="1"/>
  <c r="AE58" i="1" l="1"/>
  <c r="AE57" i="1"/>
  <c r="AE49" i="1"/>
  <c r="AE44" i="1"/>
  <c r="AE45" i="1"/>
  <c r="AE27" i="1"/>
  <c r="AE18" i="1"/>
  <c r="AE35" i="1"/>
  <c r="AE17" i="1" l="1"/>
  <c r="I16" i="1" l="1"/>
</calcChain>
</file>

<file path=xl/sharedStrings.xml><?xml version="1.0" encoding="utf-8"?>
<sst xmlns="http://schemas.openxmlformats.org/spreadsheetml/2006/main" count="204" uniqueCount="116">
  <si>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</si>
  <si>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</si>
  <si>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</si>
  <si>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</si>
  <si>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</si>
  <si>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</si>
  <si>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</si>
  <si>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</si>
  <si>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</si>
  <si>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</si>
  <si>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</si>
  <si>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</si>
  <si>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</si>
  <si>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</si>
  <si>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</si>
  <si>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</si>
  <si>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</si>
  <si>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</si>
  <si>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</si>
  <si>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</si>
  <si>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</si>
  <si>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</si>
  <si>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</si>
  <si>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</si>
  <si>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</si>
  <si>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</si>
  <si>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</si>
  <si>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</si>
  <si>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</si>
  <si>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</si>
  <si>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</si>
  <si>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</si>
  <si>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</si>
  <si>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</si>
  <si>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</si>
  <si>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</si>
  <si>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</si>
  <si>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</si>
  <si>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</si>
  <si>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</si>
  <si>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</si>
  <si>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</si>
  <si>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</si>
  <si>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</si>
  <si>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</si>
  <si>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</si>
  <si>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</si>
  <si>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</si>
  <si>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</si>
  <si>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</si>
  <si>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</si>
  <si>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</si>
  <si>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</si>
  <si>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</si>
  <si>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</si>
  <si>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</si>
  <si>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</si>
  <si>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</si>
  <si>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</si>
  <si>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</si>
  <si>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</si>
  <si>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</si>
  <si>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</si>
  <si>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</si>
  <si>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</si>
  <si>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</si>
  <si>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</si>
  <si>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</si>
  <si>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</si>
  <si>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</si>
  <si>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</si>
  <si>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</si>
  <si>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</si>
  <si>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</si>
  <si>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</si>
  <si>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</si>
  <si>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</si>
  <si>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</si>
  <si>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</si>
  <si>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 xml:space="preserve">Aplicación de acuerdos comerciales internacionales vigentes para Guatemala, a beneficio de productores, exportadores, importadores y la recaudación tributaria </t>
  </si>
  <si>
    <t>Análisis de la actividad económica y de comercio exterior de Guatemala</t>
  </si>
  <si>
    <t xml:space="preserve">0% DE EJECUCIÓN
</t>
  </si>
  <si>
    <t xml:space="preserve">0% DE EJECUCIÓN </t>
  </si>
  <si>
    <r>
      <rPr>
        <b/>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sz val="7.5"/>
        <rFont val="Times New Roman"/>
        <family val="1"/>
      </rPr>
      <t xml:space="preserve">
</t>
    </r>
  </si>
  <si>
    <t>EJECUCIÓN MENSUAL, CUATRIMESTRAL Y ANUAL,  POA 2026</t>
  </si>
  <si>
    <t xml:space="preserve">        MINISTERIO DE ECONOMÍA 
MATRIZ DE PLANIFICACIÓN, POA 2026</t>
  </si>
  <si>
    <t>PRESUPUESTO VIGENTE 2026     EN  Q.</t>
  </si>
  <si>
    <t>Para el 2030, se ha incrementado a 16,028 los certificados de adjudicación, resoluciones de proceso de verificación y notificaciones en materia comercial, en el marco de la administración de los acuerdos comerciales vigentes. (Línea base de 3,191 en 2024 a 16,028 en 2030).</t>
  </si>
  <si>
    <r>
      <t>0% DE EJECUCIÓN</t>
    </r>
    <r>
      <rPr>
        <sz val="10"/>
        <rFont val="Times New Roman"/>
        <family val="1"/>
      </rPr>
      <t xml:space="preserve">
</t>
    </r>
  </si>
  <si>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</si>
  <si>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</si>
  <si>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r>
      <t xml:space="preserve">AVANCE FÍSICO 1ER. </t>
    </r>
    <r>
      <rPr>
        <b/>
        <sz val="9"/>
        <color indexed="8"/>
        <rFont val="Times New Roman"/>
        <family val="1"/>
      </rPr>
      <t>CUATRIMESTRE</t>
    </r>
  </si>
  <si>
    <t>PRESUPUESTO APROBADO MEDIANTE DECRETO 36-2024, LEY DE PRESUPUESTO GENERAL DE INGRESOS Y EGRESOS DEL ESTADO PARA EL EJERCICIO FISCAL 2025, VIGENTE PARA EL EJERCICIO FISCAL 2026</t>
  </si>
  <si>
    <t xml:space="preserve">Acuerdos y  convenios comerciales  suscritos a través de las negociaciones comerciales con diferentes países </t>
  </si>
  <si>
    <t xml:space="preserve">Acuerdos y  convenios comerciales negociados y  suscritos para beneficio del sector exportador </t>
  </si>
  <si>
    <t xml:space="preserve">Informes de  gestión  en el  marco de los acuerdos ante la Organización Mundial del Comercio (OMC), para beneficio del sector empresarial </t>
  </si>
  <si>
    <t>Ferias y misiones en beneficio de empresarios exportadores para el desarrollo comercial</t>
  </si>
  <si>
    <t xml:space="preserve">Documentos para la prevención y  solución de controversias comerciales internacionales, en el marco de la Organización Mundial del Comercio, Tratados de libre comercio vigentes y la Integración Centroamericana </t>
  </si>
  <si>
    <t>MODIFICACIÓN DE METAS</t>
  </si>
  <si>
    <t>Se reportan 79 metas las cuales  se intengan de la siguiente forma: emisión 74 certificados de origen de Taiwán y 5 a Israel.</t>
  </si>
  <si>
    <t>Se alcanzo 25 metas de asesorias integradas de la siguiente forma: 9 consultas que fueron atendidas en temas de verificación de origen; 10 consultas que fueron atendidas en medidas arancelarias y no arancelarias y 6 que fueron atendidas en temas de temas de contingentes, las cuales fueron resueltas por el personal de la DACE.</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</si>
  <si>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2026</t>
  </si>
  <si>
    <t>Seguimiento a los arbitrajes de inversión que se encuentran activos en contra de la República de Guatemala. Se dio seguimiento a los procesos de ejecución de Laudo y se dio seguimiento a los procesos de contratación y adendas de contratos.</t>
  </si>
  <si>
    <t xml:space="preserve">1. Reunión virtual con el equipo técnico de los Emiratos Árabes Unidos, con el propósito de revisar los Términos de Referencia (TDR) del documento de negociación entre Guatemala y los Emiratos Árabes Unidos.
2. Reunión con la Embajada de Guatemala en Türkiye, en la cual se expresó formalmente el interés de Guatemala en avanzar en el Acuerdo de Alcance Parcial (AAP) entre Guatemala y Türkiye. </t>
  </si>
  <si>
    <t xml:space="preserve">1. Reunión sobre seguimiento de asistencia técnica como entidad beneficiaria en el proyecto GU-L1197 del BID, relacionado sobre el Programa para el Fortalecimiento de la seguridad de la carga y facilitación del comercio.
2. Sesión técnica del Comité de Facilitación del Comercio, para informar sobre los resultados del 2025 y presentar el plan de trabajo para el 2026.
3. Reunión con la PDCC para informar sobre los resultados de las transmisiones de certificados Fitosanitarios del 2025 y los planes de trabajo para 2026
4. Reuniones Técnicas para la asignación de acciones dentro del marco del Plan de Acción Nacional del Estudio de Tiempos de Despacho en las exportaciones marítimas. 
5. Reunión informativa sobre revisión del Acuerdo de Facilitación del Comercio. -       Capacitación a 40 funcionarios del Ministerio de Salud Pública y Asistencia Social sobre Reglamentación Técnica Centroamericana versus Legislación Nacional.
6. Visita In Situ a la Aduana Intermedia Metalío en Sonsonate, El Salvador, para corroborar el avance de la construcción de los módulos habitacionales que serán utilizados por personal de SAT, así como de la construcción del domo en el ingreso del pre-chequeo de las exportaciones de El Salvador.
7. Visita In Situ al puesto fronterizo integrado de Canoas entre Costa Rica y Panamá, para conocer el funcionamiento de dicha aduana.
8. Análisis y discusión del Plan de Trabajo 2026 del subsistema integración económica, sobre comentarios para las diferentes rondas de trabajo anual donde la DPCE, discutió las observaciones que presentará Guatemala al referido plan. </t>
  </si>
  <si>
    <t xml:space="preserve">1. Reunión Guatemala - El Salvador, donde se discutió el flujo operativo de las operaciones integradas aduaneras y migratorias en el puesto fronterizo Pedro de Alvarado - La Hachadura, donde se acordó por las instituciones involucradas de ambos países.
2. Reuniones Técnicas en el marco de las asignaciones de acciones para el Plan de Acción Nacional del Estudio de Tiempos de Despacho (ETD) sobre exportaciones marítimas. </t>
  </si>
  <si>
    <t>1. Reunión de trabajo con equipo de notificaciones en ciudad de Guatemala. 2. Reunión de GRULAC. 3. Reunion proceso de notificación en tema Antidumping. 4. Reunión GRULAC</t>
  </si>
  <si>
    <t>1. Reunión Mecanismo de Solución Diferencias. 2. Reunión MPIA solución Diferencias</t>
  </si>
  <si>
    <t>1. Reunión Grupo Cairns técnica. 2. Reunion Grupo Cairns Embajadores. 3. Reunión bilateral EEUU tema MSF. 4. Reunión informal del Acuerdo de Facilitación de Inversiones. 5. Reunión Grupo Latino Agricola. 6. Reunión Plásticos. 7. Reunión Informal del Comité de Facilitación. 8. Reunión de negociaciones agrícolas. 9. Reunión Grupo Trabaja Transparencia MSF 10.Reunión informal del Comité de Facilitación al Comercio. 11. Reunión del Comité de Medio Ambiente. 12. Reunión de Desarrollo dedicada a SVES. 13. Reunión del Programa de Trabajo de Comercio Electrónico. 14. Reunión de Comercio y Desarrollo. 15. Reunión de negociaciones agrícolas. 16. Sesión plenaria reforma OMC. 17. Participación consultas de negociación reforma OMC. 18. Reunión informal de suvbvenciones a la pesca. 19. Reunión negociaciones subvenciones a la pesca. 20 Reunión consultas para la Declaración Ministerial MC14. 21. Reunión informal de Comercio y Desarollo. 22. Reunión del Grupo de Trabajo de Género. 23. Reunión de negociaciónes Grupo Cairns. 24. Reunión de trabajo del Tratado de Cooperación en materia de Patentes. 25. Reunión de trabajo de agricultura emergente Declaracion Ministerial. 26. Reunión Grupo Trabajo Sistema de Lisboa. 27. TPR Papa Nueva Guinea. 28 Reunión Misión Suiza, Agricultura Emergente.</t>
  </si>
  <si>
    <t>1. Reunión de consulta preocupación comercial de México por medidas de Guatemala en ovoproductos MSF. 2. Reunión de trabajo con Universidad del Valle sobre el curso regional latinoamericano de la OMC</t>
  </si>
  <si>
    <t>1. Reunión de consultas Director General OMPI. 2. Elección del Director General OMPI</t>
  </si>
  <si>
    <t>1.Reunión de notificación de licencias a la importación. 2. Reunión de asistencia técnica de OMC informal sobre sitema notificaciones OMC MSF Y OTC</t>
  </si>
  <si>
    <t xml:space="preserve">1. Informe sobre propuesta de participación del Ministerio de Economía en feria comercial internacional “ExpoAntad” para el sector de alimentos y bebidas, del 19 al 21 de mayo del 2026 en Expo Guadalajara, Jalisco, México. 2. Informe sobre propuesta de participación del Ministerio de Economía en feria comercial internacional “Seoul Food &amp; Hotel” para el sector de alimentos y bebidas y food services del 9 al 12 de mayo del 2026 en Kintex, Goyang, Corea del Sur. </t>
  </si>
  <si>
    <t>Informes Mensuales:  (2) Informe de Comercio Exterior, (2)  Reportería exportaciones departamentales, (4) Informes a demanda sobre comercio exterior, (4) Balanza comercial, (2) Evaluación comercial, Informes a demanda: (18) Perfiles de país.</t>
  </si>
  <si>
    <t>Informes Mensuales:  (2) Barómetro Cámara de Industria- Sector Lácteo, (2) Reporte Aceite de Palma - GREPALMA, (2) Reporte de Vino - Cámara Española, (2) Barómetro Plásticos, (3) Ficha Contacto,  (1) Estudio Potencial Exportador.</t>
  </si>
  <si>
    <t>Informes Semanales:  (8) Informe Económico Semanal, (11) Informes específicos a solicitud (eventos económicos coyunturales), (2) Boletín Comercio Exterior
Informes Mensuales: (2) Informe de Inflación, (2) Informe precios Básicos, (2) Actualización de indicadores económicos
Informes Bimensuales: (1) PPT CONAPEX.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</si>
</sst>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quot;* #,##0.00_);_(&quot;Q&quot;* \(#,##0.00\);_(&quot;Q&quot;* &quot;-&quot;??_);_(@_)"/>
    <numFmt numFmtId="168" formatCode="_-* #,##0.00_-;\-* #,##0.00_-;_-* &quot;-&quot;??_-;_-@_-"/>
  </numFmts>
  <fonts count="29"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sz val="10"/>
      <name val="Arial"/>
      <family val="2"/>
    </font>
    <font>
      <b/>
      <sz val="11"/>
      <name val="Times New Roman"/>
      <family val="1"/>
    </font>
    <font>
      <sz val="10"/>
      <color indexed="8"/>
      <name val="Arial"/>
      <family val="2"/>
    </font>
    <font>
      <b/>
      <sz val="12"/>
      <color theme="0"/>
      <name val="Times New Roman"/>
      <family val="1"/>
    </font>
    <font>
      <b/>
      <sz val="9"/>
      <color indexed="8"/>
      <name val="Times New Roman"/>
      <family val="1"/>
    </font>
    <font>
      <sz val="11"/>
      <color indexed="8"/>
      <name val="Calibri"/>
      <family val="2"/>
    </font>
    <font>
      <sz val="8"/>
      <color theme="1"/>
      <name val="Times New Roman"/>
      <family val="1"/>
    </font>
    <font>
      <b/>
      <sz val="11"/>
      <color theme="0"/>
      <name val="Times New Roman"/>
      <family val="1"/>
    </font>
    <font>
      <b/>
      <sz val="10"/>
      <color theme="0"/>
      <name val="Times New Roman"/>
      <family val="1"/>
    </font>
    <font>
      <sz val="10"/>
      <color rgb="FFFF0000"/>
      <name val="Arial"/>
      <family val="2"/>
    </font>
    <font>
      <b/>
      <sz val="11"/>
      <color theme="1"/>
      <name val="Times New Roman"/>
      <family val="1"/>
    </font>
    <font>
      <b/>
      <sz val="7.5"/>
      <name val="Times New Roman"/>
      <family val="1"/>
    </font>
    <font>
      <b/>
      <sz val="12"/>
      <color theme="1"/>
      <name val="Times New Roman"/>
      <family val="1"/>
    </font>
    <font>
      <b/>
      <sz val="10"/>
      <color theme="1"/>
      <name val="Candara"/>
      <family val="2"/>
    </font>
    <font>
      <b/>
      <sz val="12"/>
      <color rgb="FFFFFF00"/>
      <name val="Times New Roman"/>
      <family val="1"/>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s>
  <cellStyleXfs count="19">
    <xf numFmtId="0" fontId="0" fillId="0" borderId="0"/>
    <xf numFmtId="0" fontId="4" fillId="0" borderId="0"/>
    <xf numFmtId="0" fontId="1" fillId="0" borderId="0"/>
    <xf numFmtId="0" fontId="4" fillId="0" borderId="0"/>
    <xf numFmtId="0" fontId="4" fillId="0" borderId="0"/>
    <xf numFmtId="0" fontId="16" fillId="0" borderId="0">
      <alignment vertical="top"/>
    </xf>
    <xf numFmtId="43" fontId="16" fillId="0" borderId="0" applyFont="0" applyFill="0" applyBorder="0" applyAlignment="0" applyProtection="0">
      <alignment vertical="top"/>
    </xf>
    <xf numFmtId="9" fontId="16" fillId="0" borderId="0" applyFont="0" applyFill="0" applyBorder="0" applyAlignment="0" applyProtection="0">
      <alignment vertical="top"/>
    </xf>
    <xf numFmtId="43" fontId="16" fillId="0" borderId="0" applyFont="0" applyFill="0" applyBorder="0" applyAlignment="0" applyProtection="0">
      <alignment vertical="top"/>
    </xf>
    <xf numFmtId="0" fontId="19" fillId="0" borderId="0"/>
    <xf numFmtId="43" fontId="1" fillId="0" borderId="0" applyFont="0" applyFill="0" applyBorder="0" applyAlignment="0" applyProtection="0"/>
    <xf numFmtId="0" fontId="1" fillId="0" borderId="1"/>
    <xf numFmtId="9"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168" fontId="16" fillId="0" borderId="0" applyFont="0" applyFill="0" applyBorder="0" applyAlignment="0" applyProtection="0">
      <alignment vertical="top"/>
    </xf>
    <xf numFmtId="168" fontId="16" fillId="0" borderId="0" applyFont="0" applyFill="0" applyBorder="0" applyAlignment="0" applyProtection="0">
      <alignment vertical="top"/>
    </xf>
    <xf numFmtId="168" fontId="1" fillId="0" borderId="0" applyFont="0" applyFill="0" applyBorder="0" applyAlignment="0" applyProtection="0"/>
  </cellStyleXfs>
  <cellXfs count="168">
    <xf numFmtId="0" fontId="0" fillId="0" borderId="0" xfId="0"/>
    <xf numFmtId="4" fontId="8" fillId="2" borderId="1" xfId="1"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10" fillId="2" borderId="1" xfId="1" applyFont="1" applyFill="1" applyBorder="1" applyAlignment="1">
      <alignment horizontal="center" vertical="top" wrapText="1"/>
    </xf>
    <xf numFmtId="0" fontId="8"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0" fillId="2" borderId="1" xfId="1" applyNumberFormat="1" applyFont="1" applyFill="1" applyBorder="1" applyAlignment="1">
      <alignment horizontal="center" vertical="top" wrapText="1"/>
    </xf>
    <xf numFmtId="3" fontId="8" fillId="2" borderId="1" xfId="1" applyNumberFormat="1" applyFont="1" applyFill="1" applyBorder="1" applyAlignment="1">
      <alignment horizontal="center" vertical="top" wrapText="1"/>
    </xf>
    <xf numFmtId="4" fontId="10" fillId="2" borderId="1" xfId="1" applyNumberFormat="1" applyFont="1" applyFill="1" applyBorder="1" applyAlignment="1">
      <alignment vertical="top" wrapText="1"/>
    </xf>
    <xf numFmtId="0" fontId="9"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8" fillId="2" borderId="2" xfId="1"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9" fontId="8" fillId="2" borderId="1" xfId="1"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xf>
    <xf numFmtId="0" fontId="4" fillId="0" borderId="1" xfId="1" applyBorder="1"/>
    <xf numFmtId="0" fontId="11" fillId="2" borderId="1" xfId="0" applyFont="1" applyFill="1" applyBorder="1" applyAlignment="1">
      <alignment vertical="top" wrapText="1"/>
    </xf>
    <xf numFmtId="4"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0" fontId="14" fillId="9" borderId="1" xfId="1" applyFont="1" applyFill="1" applyBorder="1" applyAlignment="1">
      <alignment horizontal="center" vertical="center" wrapText="1"/>
    </xf>
    <xf numFmtId="0" fontId="11" fillId="2" borderId="1" xfId="0" applyFont="1" applyFill="1" applyBorder="1" applyAlignment="1">
      <alignment horizontal="justify" vertical="top" wrapText="1"/>
    </xf>
    <xf numFmtId="3" fontId="10"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0" fillId="2" borderId="1" xfId="1" applyNumberFormat="1" applyFont="1" applyFill="1" applyBorder="1" applyAlignment="1">
      <alignment horizontal="center" vertical="top" wrapText="1"/>
    </xf>
    <xf numFmtId="3" fontId="10" fillId="2" borderId="2" xfId="1"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14" fillId="2" borderId="1" xfId="1" applyFont="1" applyFill="1" applyBorder="1" applyAlignment="1">
      <alignment vertical="top" wrapText="1"/>
    </xf>
    <xf numFmtId="4" fontId="20" fillId="2" borderId="1" xfId="1" applyNumberFormat="1" applyFont="1" applyFill="1" applyBorder="1" applyAlignment="1">
      <alignment horizontal="justify" vertical="top" wrapText="1"/>
    </xf>
    <xf numFmtId="3" fontId="10" fillId="2" borderId="1" xfId="0" applyNumberFormat="1" applyFont="1" applyFill="1" applyBorder="1" applyAlignment="1">
      <alignment horizontal="center" vertical="top"/>
    </xf>
    <xf numFmtId="4" fontId="10" fillId="2" borderId="4" xfId="1" applyNumberFormat="1" applyFont="1" applyFill="1" applyBorder="1" applyAlignment="1">
      <alignment horizontal="justify" vertical="top" wrapText="1"/>
    </xf>
    <xf numFmtId="0" fontId="3" fillId="2" borderId="1" xfId="0" applyFont="1" applyFill="1" applyBorder="1" applyAlignment="1">
      <alignment vertical="top" wrapText="1"/>
    </xf>
    <xf numFmtId="0" fontId="11" fillId="2" borderId="2" xfId="0" applyFont="1" applyFill="1" applyBorder="1" applyAlignment="1">
      <alignment horizontal="center" vertical="top" wrapText="1"/>
    </xf>
    <xf numFmtId="0" fontId="16" fillId="2" borderId="1" xfId="9" applyFont="1" applyFill="1" applyBorder="1"/>
    <xf numFmtId="0" fontId="16" fillId="2" borderId="1" xfId="9" applyFont="1" applyFill="1" applyBorder="1" applyAlignment="1">
      <alignment horizontal="justify" vertical="top"/>
    </xf>
    <xf numFmtId="3"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6" xfId="0" applyFont="1" applyFill="1" applyBorder="1" applyAlignment="1">
      <alignment horizontal="justify" vertical="top" wrapText="1"/>
    </xf>
    <xf numFmtId="0" fontId="9" fillId="2" borderId="5" xfId="0" applyFont="1" applyFill="1" applyBorder="1" applyAlignment="1">
      <alignment horizontal="justify" vertical="top" wrapText="1"/>
    </xf>
    <xf numFmtId="0" fontId="4" fillId="2" borderId="0" xfId="1" applyFill="1"/>
    <xf numFmtId="0" fontId="4" fillId="0" borderId="0" xfId="1"/>
    <xf numFmtId="0" fontId="4" fillId="5" borderId="0" xfId="1" applyFill="1"/>
    <xf numFmtId="0" fontId="5" fillId="3" borderId="8" xfId="1" applyFont="1" applyFill="1" applyBorder="1" applyAlignment="1">
      <alignment vertical="center" wrapText="1"/>
    </xf>
    <xf numFmtId="0" fontId="5" fillId="3" borderId="8" xfId="1" applyFont="1" applyFill="1" applyBorder="1" applyAlignment="1">
      <alignment horizontal="center" vertical="center" wrapText="1"/>
    </xf>
    <xf numFmtId="3" fontId="4" fillId="2" borderId="1" xfId="1" applyNumberFormat="1" applyFill="1" applyBorder="1"/>
    <xf numFmtId="0" fontId="8" fillId="3" borderId="7" xfId="1" applyFont="1" applyFill="1" applyBorder="1" applyAlignment="1">
      <alignment horizontal="center" vertical="center" wrapText="1"/>
    </xf>
    <xf numFmtId="0" fontId="7" fillId="8" borderId="1" xfId="1" applyFont="1" applyFill="1" applyBorder="1" applyAlignment="1">
      <alignment horizontal="left" vertical="center" wrapText="1"/>
    </xf>
    <xf numFmtId="0" fontId="17" fillId="8" borderId="10" xfId="1" applyFont="1" applyFill="1" applyBorder="1" applyAlignment="1">
      <alignment horizontal="left" vertical="center" wrapText="1"/>
    </xf>
    <xf numFmtId="3" fontId="4" fillId="0" borderId="0" xfId="1" applyNumberFormat="1"/>
    <xf numFmtId="0" fontId="23" fillId="2" borderId="0" xfId="1" applyFont="1" applyFill="1"/>
    <xf numFmtId="43" fontId="4" fillId="0" borderId="0" xfId="10" applyFont="1" applyBorder="1"/>
    <xf numFmtId="3" fontId="4" fillId="2" borderId="0" xfId="1" applyNumberFormat="1" applyFill="1"/>
    <xf numFmtId="0" fontId="27"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4" fillId="5" borderId="1" xfId="1" applyFont="1" applyFill="1" applyBorder="1" applyAlignment="1">
      <alignment horizontal="center" vertical="top" wrapText="1"/>
    </xf>
    <xf numFmtId="0" fontId="5" fillId="5" borderId="1" xfId="1" applyFont="1" applyFill="1" applyBorder="1" applyAlignment="1">
      <alignment horizontal="center" vertical="top" wrapText="1"/>
    </xf>
    <xf numFmtId="0" fontId="8" fillId="2" borderId="7" xfId="1" applyFont="1" applyFill="1" applyBorder="1" applyAlignment="1">
      <alignment horizontal="center" vertical="center" wrapText="1"/>
    </xf>
    <xf numFmtId="4" fontId="21" fillId="10" borderId="1" xfId="1" applyNumberFormat="1" applyFont="1" applyFill="1" applyBorder="1" applyAlignment="1">
      <alignment horizontal="center" vertical="center" wrapText="1"/>
    </xf>
    <xf numFmtId="3" fontId="7" fillId="3" borderId="1" xfId="1" applyNumberFormat="1" applyFont="1" applyFill="1" applyBorder="1" applyAlignment="1">
      <alignment horizontal="center" vertical="center" wrapText="1"/>
    </xf>
    <xf numFmtId="3" fontId="7" fillId="2" borderId="1" xfId="1" applyNumberFormat="1" applyFont="1" applyFill="1" applyBorder="1" applyAlignment="1">
      <alignment horizontal="center" vertical="center" wrapText="1"/>
    </xf>
    <xf numFmtId="9" fontId="7" fillId="3" borderId="1" xfId="12" applyFont="1" applyFill="1" applyBorder="1" applyAlignment="1">
      <alignment horizontal="center" vertical="center" wrapText="1"/>
    </xf>
    <xf numFmtId="3" fontId="28" fillId="7" borderId="1" xfId="1" applyNumberFormat="1" applyFont="1" applyFill="1" applyBorder="1" applyAlignment="1">
      <alignment horizontal="center" vertical="center" wrapText="1"/>
    </xf>
    <xf numFmtId="3" fontId="15" fillId="6" borderId="1" xfId="1" applyNumberFormat="1" applyFont="1" applyFill="1" applyBorder="1" applyAlignment="1">
      <alignment horizontal="center" vertical="center" wrapText="1"/>
    </xf>
    <xf numFmtId="9" fontId="15" fillId="6" borderId="1" xfId="1" applyNumberFormat="1" applyFont="1" applyFill="1" applyBorder="1" applyAlignment="1">
      <alignment horizontal="center" vertical="center" wrapText="1"/>
    </xf>
    <xf numFmtId="4" fontId="15" fillId="6" borderId="1" xfId="1" applyNumberFormat="1" applyFont="1" applyFill="1" applyBorder="1" applyAlignment="1">
      <alignment horizontal="center" vertical="center" wrapText="1"/>
    </xf>
    <xf numFmtId="0" fontId="5" fillId="6" borderId="1" xfId="1" applyFont="1" applyFill="1" applyBorder="1" applyAlignment="1">
      <alignment horizontal="center" vertical="center" wrapText="1"/>
    </xf>
    <xf numFmtId="4" fontId="8" fillId="2" borderId="1" xfId="1" applyNumberFormat="1" applyFont="1" applyFill="1" applyBorder="1" applyAlignment="1">
      <alignment horizontal="justify" vertical="top" wrapText="1"/>
    </xf>
    <xf numFmtId="0" fontId="8" fillId="11" borderId="7" xfId="1" applyFont="1" applyFill="1" applyBorder="1" applyAlignment="1">
      <alignment horizontal="center" vertical="center" wrapText="1"/>
    </xf>
    <xf numFmtId="3" fontId="5" fillId="11" borderId="1" xfId="0" applyNumberFormat="1" applyFont="1" applyFill="1" applyBorder="1" applyAlignment="1">
      <alignment horizontal="center" vertical="top"/>
    </xf>
    <xf numFmtId="0" fontId="10" fillId="11" borderId="1" xfId="1" applyFont="1" applyFill="1" applyBorder="1" applyAlignment="1">
      <alignment horizontal="center" vertical="top" wrapText="1"/>
    </xf>
    <xf numFmtId="3" fontId="8" fillId="11" borderId="1" xfId="1" applyNumberFormat="1" applyFont="1" applyFill="1" applyBorder="1" applyAlignment="1">
      <alignment horizontal="center" vertical="top" wrapText="1"/>
    </xf>
    <xf numFmtId="0" fontId="3" fillId="11" borderId="1" xfId="0" applyFont="1" applyFill="1" applyBorder="1" applyAlignment="1">
      <alignment horizontal="center" vertical="top"/>
    </xf>
    <xf numFmtId="0" fontId="5" fillId="11" borderId="1" xfId="0" applyFont="1" applyFill="1" applyBorder="1" applyAlignment="1">
      <alignment horizontal="center" vertical="top"/>
    </xf>
    <xf numFmtId="0" fontId="9" fillId="11" borderId="2" xfId="0" applyFont="1" applyFill="1" applyBorder="1" applyAlignment="1">
      <alignment horizontal="center" vertical="top" wrapText="1"/>
    </xf>
    <xf numFmtId="0" fontId="11" fillId="11" borderId="2" xfId="0" applyFont="1" applyFill="1" applyBorder="1" applyAlignment="1">
      <alignment horizontal="center" vertical="top" wrapText="1"/>
    </xf>
    <xf numFmtId="3" fontId="15" fillId="11" borderId="1" xfId="1" applyNumberFormat="1" applyFont="1" applyFill="1" applyBorder="1" applyAlignment="1">
      <alignment horizontal="center" vertical="center" wrapText="1"/>
    </xf>
    <xf numFmtId="3" fontId="9" fillId="11" borderId="1" xfId="0" applyNumberFormat="1" applyFont="1" applyFill="1" applyBorder="1" applyAlignment="1">
      <alignment horizontal="center" vertical="top" wrapText="1"/>
    </xf>
    <xf numFmtId="0" fontId="22" fillId="8" borderId="4" xfId="1" applyFont="1" applyFill="1" applyBorder="1" applyAlignment="1">
      <alignment horizontal="left" vertical="center" wrapText="1"/>
    </xf>
    <xf numFmtId="0" fontId="22" fillId="8" borderId="6" xfId="1" applyFont="1" applyFill="1" applyBorder="1" applyAlignment="1">
      <alignment horizontal="left" vertical="center" wrapText="1"/>
    </xf>
    <xf numFmtId="0" fontId="22" fillId="8" borderId="5" xfId="1" applyFont="1" applyFill="1" applyBorder="1" applyAlignment="1">
      <alignment horizontal="left" vertical="center" wrapText="1"/>
    </xf>
    <xf numFmtId="0" fontId="9" fillId="2" borderId="1" xfId="0" applyFont="1" applyFill="1" applyBorder="1" applyAlignment="1">
      <alignment horizontal="center" vertical="top" wrapText="1"/>
    </xf>
    <xf numFmtId="0" fontId="7" fillId="6" borderId="1" xfId="1" applyFont="1" applyFill="1" applyBorder="1" applyAlignment="1">
      <alignment horizontal="left" vertical="center" wrapText="1"/>
    </xf>
    <xf numFmtId="0" fontId="26" fillId="6" borderId="1" xfId="0" applyFont="1" applyFill="1" applyBorder="1" applyAlignment="1">
      <alignment horizontal="left" vertical="top" wrapText="1"/>
    </xf>
    <xf numFmtId="0" fontId="17" fillId="8" borderId="4" xfId="1" applyFont="1" applyFill="1" applyBorder="1" applyAlignment="1">
      <alignment horizontal="right" vertical="center" wrapText="1"/>
    </xf>
    <xf numFmtId="0" fontId="17" fillId="8" borderId="6" xfId="1" applyFont="1" applyFill="1" applyBorder="1" applyAlignment="1">
      <alignment horizontal="right" vertical="center" wrapText="1"/>
    </xf>
    <xf numFmtId="0" fontId="17" fillId="8" borderId="5" xfId="1" applyFont="1" applyFill="1" applyBorder="1" applyAlignment="1">
      <alignment horizontal="right" vertical="center" wrapText="1"/>
    </xf>
    <xf numFmtId="0" fontId="5" fillId="3" borderId="10"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9" fillId="2" borderId="1" xfId="0" applyFont="1" applyFill="1" applyBorder="1" applyAlignment="1">
      <alignment horizontal="justify"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5" fillId="0" borderId="1" xfId="1" applyFont="1" applyBorder="1" applyAlignment="1">
      <alignment horizontal="left" vertical="top" wrapText="1"/>
    </xf>
    <xf numFmtId="0" fontId="15" fillId="2" borderId="4" xfId="0" applyFont="1" applyFill="1" applyBorder="1" applyAlignment="1">
      <alignment horizontal="justify" vertical="justify" wrapText="1"/>
    </xf>
    <xf numFmtId="0" fontId="15" fillId="2" borderId="6" xfId="0" applyFont="1" applyFill="1" applyBorder="1" applyAlignment="1">
      <alignment horizontal="justify" vertical="justify" wrapText="1"/>
    </xf>
    <xf numFmtId="0" fontId="15" fillId="2" borderId="5" xfId="0" applyFont="1" applyFill="1" applyBorder="1" applyAlignment="1">
      <alignment horizontal="justify" vertical="justify" wrapText="1"/>
    </xf>
    <xf numFmtId="0" fontId="25" fillId="2" borderId="4" xfId="0" applyFont="1" applyFill="1" applyBorder="1" applyAlignment="1">
      <alignment horizontal="justify" vertical="justify" wrapText="1"/>
    </xf>
    <xf numFmtId="0" fontId="25" fillId="2" borderId="6" xfId="0" applyFont="1" applyFill="1" applyBorder="1" applyAlignment="1">
      <alignment horizontal="justify" vertical="justify" wrapText="1"/>
    </xf>
    <xf numFmtId="0" fontId="25" fillId="2" borderId="5" xfId="0" applyFont="1" applyFill="1" applyBorder="1" applyAlignment="1">
      <alignment horizontal="justify" vertical="justify" wrapText="1"/>
    </xf>
    <xf numFmtId="0" fontId="15" fillId="0" borderId="4" xfId="1" applyFont="1" applyBorder="1" applyAlignment="1">
      <alignment horizontal="left" vertical="center" wrapTex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3" fillId="4" borderId="1"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justify" vertical="justify" wrapText="1"/>
    </xf>
    <xf numFmtId="0" fontId="7" fillId="6" borderId="1" xfId="1" applyFont="1" applyFill="1" applyBorder="1" applyAlignment="1">
      <alignment horizontal="left" vertical="top" wrapText="1"/>
    </xf>
    <xf numFmtId="0" fontId="17" fillId="8" borderId="4" xfId="1" applyFont="1" applyFill="1" applyBorder="1" applyAlignment="1">
      <alignment horizontal="left" vertical="center" wrapText="1"/>
    </xf>
    <xf numFmtId="0" fontId="17" fillId="8" borderId="6" xfId="1" applyFont="1" applyFill="1" applyBorder="1" applyAlignment="1">
      <alignment horizontal="left" vertical="center"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5" xfId="0" applyFont="1" applyFill="1" applyBorder="1" applyAlignment="1">
      <alignment horizontal="center" vertical="top" wrapText="1"/>
    </xf>
    <xf numFmtId="0" fontId="26" fillId="6" borderId="4" xfId="0" applyFont="1" applyFill="1" applyBorder="1" applyAlignment="1">
      <alignment horizontal="left" vertical="top" wrapText="1"/>
    </xf>
    <xf numFmtId="0" fontId="26" fillId="6" borderId="6" xfId="0" applyFont="1" applyFill="1" applyBorder="1" applyAlignment="1">
      <alignment horizontal="left" vertical="top" wrapText="1"/>
    </xf>
    <xf numFmtId="0" fontId="26" fillId="6" borderId="5" xfId="0" applyFont="1" applyFill="1" applyBorder="1" applyAlignment="1">
      <alignment horizontal="left" vertical="top" wrapText="1"/>
    </xf>
    <xf numFmtId="0" fontId="17" fillId="8" borderId="10" xfId="1" applyFont="1" applyFill="1" applyBorder="1" applyAlignment="1">
      <alignment horizontal="left" vertical="center" wrapText="1"/>
    </xf>
    <xf numFmtId="0" fontId="17" fillId="8" borderId="3" xfId="1" applyFont="1" applyFill="1" applyBorder="1" applyAlignment="1">
      <alignment horizontal="left" vertical="center" wrapText="1"/>
    </xf>
    <xf numFmtId="0" fontId="2"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24" fillId="2" borderId="1" xfId="0" applyFont="1" applyFill="1" applyBorder="1" applyAlignment="1">
      <alignment horizontal="justify" vertical="top" wrapText="1"/>
    </xf>
    <xf numFmtId="0" fontId="26" fillId="2" borderId="1"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7" fillId="6" borderId="4"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15" fillId="6" borderId="4" xfId="0" applyFont="1" applyFill="1" applyBorder="1" applyAlignment="1">
      <alignment horizontal="justify" vertical="top" wrapText="1"/>
    </xf>
    <xf numFmtId="0" fontId="15" fillId="6" borderId="6" xfId="0" applyFont="1" applyFill="1" applyBorder="1" applyAlignment="1">
      <alignment horizontal="justify" vertical="top" wrapText="1"/>
    </xf>
    <xf numFmtId="0" fontId="15" fillId="6" borderId="5" xfId="0" applyFont="1" applyFill="1" applyBorder="1" applyAlignment="1">
      <alignment horizontal="justify"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3" fontId="9" fillId="0" borderId="1" xfId="0" applyNumberFormat="1" applyFont="1" applyFill="1" applyBorder="1" applyAlignment="1">
      <alignment horizontal="center" vertical="top" wrapText="1"/>
    </xf>
    <xf numFmtId="0" fontId="9" fillId="0" borderId="2" xfId="0" applyFont="1" applyFill="1" applyBorder="1" applyAlignment="1">
      <alignment horizontal="center" vertical="top" wrapText="1"/>
    </xf>
    <xf numFmtId="0" fontId="5" fillId="0" borderId="1" xfId="0" applyFont="1" applyFill="1" applyBorder="1" applyAlignment="1">
      <alignment horizontal="center" vertical="top"/>
    </xf>
    <xf numFmtId="0" fontId="3" fillId="0" borderId="1" xfId="0" applyFont="1" applyFill="1" applyBorder="1" applyAlignment="1">
      <alignment horizontal="center" vertical="top"/>
    </xf>
    <xf numFmtId="0" fontId="10" fillId="0" borderId="1" xfId="1" applyFont="1" applyFill="1" applyBorder="1" applyAlignment="1">
      <alignment horizontal="center" vertical="top" wrapText="1"/>
    </xf>
    <xf numFmtId="4" fontId="3" fillId="2" borderId="1" xfId="1" applyNumberFormat="1" applyFont="1" applyFill="1" applyBorder="1" applyAlignment="1">
      <alignment horizontal="justify" vertical="top" wrapText="1"/>
    </xf>
    <xf numFmtId="0" fontId="11" fillId="0" borderId="2" xfId="0" applyFont="1" applyFill="1" applyBorder="1" applyAlignment="1">
      <alignment horizontal="center" vertical="top" wrapText="1"/>
    </xf>
    <xf numFmtId="3" fontId="8" fillId="0" borderId="1" xfId="1" applyNumberFormat="1" applyFont="1" applyFill="1" applyBorder="1" applyAlignment="1">
      <alignment horizontal="center" vertical="top" wrapText="1"/>
    </xf>
    <xf numFmtId="3" fontId="5" fillId="0" borderId="1" xfId="0" applyNumberFormat="1" applyFont="1" applyFill="1" applyBorder="1" applyAlignment="1">
      <alignment horizontal="center" vertical="top"/>
    </xf>
    <xf numFmtId="4" fontId="10" fillId="2" borderId="1" xfId="1" applyNumberFormat="1" applyFont="1" applyFill="1" applyBorder="1" applyAlignment="1">
      <alignment vertical="center" wrapText="1"/>
    </xf>
    <xf numFmtId="4" fontId="10" fillId="2" borderId="1" xfId="1" applyNumberFormat="1" applyFont="1" applyFill="1" applyBorder="1" applyAlignment="1">
      <alignment vertical="top" wrapText="1"/>
    </xf>
    <xf numFmtId="4" fontId="10" fillId="2" borderId="1" xfId="1" applyNumberFormat="1" applyFont="1" applyFill="1" applyBorder="1" applyAlignment="1">
      <alignment horizontal="justify" vertical="top" wrapText="1"/>
    </xf>
    <xf numFmtId="4" fontId="3" fillId="2" borderId="1" xfId="1" applyNumberFormat="1" applyFont="1" applyFill="1" applyBorder="1" applyAlignment="1">
      <alignment vertical="top" wrapText="1"/>
    </xf>
    <xf numFmtId="0" fontId="5" fillId="3" borderId="7" xfId="1" applyFont="1" applyFill="1" applyBorder="1" applyAlignment="1">
      <alignment horizontal="center" vertical="center" wrapText="1"/>
    </xf>
    <xf numFmtId="4" fontId="10" fillId="2" borderId="1" xfId="1" applyNumberFormat="1" applyFont="1" applyFill="1" applyBorder="1" applyAlignment="1">
      <alignment horizontal="justify" vertical="center" wrapText="1"/>
    </xf>
    <xf numFmtId="4" fontId="10" fillId="2" borderId="1" xfId="1" applyNumberFormat="1" applyFont="1" applyFill="1" applyBorder="1" applyAlignment="1">
      <alignment vertical="center" wrapText="1"/>
    </xf>
  </cellXfs>
  <cellStyles count="19">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4" xr:uid="{DD8FBD55-0DFE-4AF9-8D39-ACAD25B370E6}"/>
    <cellStyle name="Millares 2 2 3" xfId="17" xr:uid="{AD92E591-D4BB-40C1-B222-EB6715489674}"/>
    <cellStyle name="Millares 2 3" xfId="13" xr:uid="{D757D4CC-B54A-45CB-B6D3-671C78F2722F}"/>
    <cellStyle name="Millares 2 4" xfId="16" xr:uid="{411B95ED-8A6A-4549-B426-F9AE038AF201}"/>
    <cellStyle name="Millares 3" xfId="15" xr:uid="{91B2ABD3-4EA2-416B-B39E-B81F371FE765}"/>
    <cellStyle name="Millares 4" xfId="18" xr:uid="{2743C1CE-5CF6-4109-B104-FBA968F36DD9}"/>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xfId="12" builtinId="5"/>
    <cellStyle name="Porcentaje 2" xfId="7"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5</xdr:col>
      <xdr:colOff>557413</xdr:colOff>
      <xdr:row>1</xdr:row>
      <xdr:rowOff>185453</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3"/>
  <sheetViews>
    <sheetView showGridLines="0" showZeros="0" tabSelected="1" view="pageBreakPreview" topLeftCell="B56" zoomScale="85" zoomScaleNormal="115" zoomScaleSheetLayoutView="85" zoomScalePageLayoutView="70" workbookViewId="0">
      <selection activeCell="AA18" sqref="AA18"/>
    </sheetView>
  </sheetViews>
  <sheetFormatPr baseColWidth="10" defaultColWidth="11.42578125" defaultRowHeight="12.75" x14ac:dyDescent="0.2"/>
  <cols>
    <col min="1" max="1" width="8.42578125" style="53" hidden="1" customWidth="1"/>
    <col min="2" max="2" width="4.140625" style="53" customWidth="1"/>
    <col min="3" max="3" width="12.28515625" style="53" customWidth="1"/>
    <col min="4" max="4" width="2.85546875" style="53" customWidth="1"/>
    <col min="5" max="5" width="7.5703125" style="53" customWidth="1"/>
    <col min="6" max="6" width="29.140625" style="53" customWidth="1"/>
    <col min="7" max="7" width="31.85546875" style="53" customWidth="1"/>
    <col min="8" max="8" width="12.7109375" style="53" customWidth="1"/>
    <col min="9" max="9" width="8.42578125" style="53" bestFit="1" customWidth="1"/>
    <col min="10" max="10" width="18.140625" style="53" customWidth="1"/>
    <col min="11" max="11" width="9.7109375" style="53" customWidth="1"/>
    <col min="12" max="12" width="7.42578125" style="53" customWidth="1"/>
    <col min="13" max="13" width="8" style="53" bestFit="1" customWidth="1"/>
    <col min="14" max="15" width="8" style="53" hidden="1" customWidth="1"/>
    <col min="16" max="16" width="15.85546875" style="53" customWidth="1"/>
    <col min="17" max="17" width="7.85546875" style="53" hidden="1" customWidth="1"/>
    <col min="18" max="18" width="7.140625" style="53" hidden="1" customWidth="1"/>
    <col min="19" max="20" width="7" style="53" hidden="1" customWidth="1"/>
    <col min="21" max="21" width="16.140625" style="53" hidden="1" customWidth="1"/>
    <col min="22" max="22" width="8.42578125" style="53" hidden="1" customWidth="1"/>
    <col min="23" max="23" width="7.5703125" style="53" hidden="1" customWidth="1"/>
    <col min="24" max="24" width="7.7109375" style="53" hidden="1" customWidth="1"/>
    <col min="25" max="25" width="7.42578125" style="53" hidden="1" customWidth="1"/>
    <col min="26" max="26" width="16.42578125" style="53" hidden="1" customWidth="1"/>
    <col min="27" max="27" width="15.28515625" style="53" customWidth="1"/>
    <col min="28" max="28" width="14.28515625" style="53" customWidth="1"/>
    <col min="29" max="29" width="15" style="53" customWidth="1"/>
    <col min="30" max="30" width="87.7109375" style="53" customWidth="1"/>
    <col min="31" max="31" width="27.140625" style="53" hidden="1" customWidth="1"/>
    <col min="32" max="33" width="13.5703125" style="53" bestFit="1" customWidth="1"/>
    <col min="34" max="16384" width="11.42578125" style="53"/>
  </cols>
  <sheetData>
    <row r="1" spans="1:31" ht="45.75" customHeight="1" x14ac:dyDescent="0.2">
      <c r="B1" s="106" t="s">
        <v>85</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8"/>
    </row>
    <row r="2" spans="1:31" s="54" customFormat="1" ht="24" customHeight="1" x14ac:dyDescent="0.2">
      <c r="A2" s="52"/>
      <c r="B2" s="119" t="s">
        <v>70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53"/>
    </row>
    <row r="3" spans="1:31" s="52" customFormat="1" ht="29.25" customHeight="1" x14ac:dyDescent="0.2">
      <c r="B3" s="120" t="s">
        <v>48</v>
      </c>
      <c r="C3" s="120"/>
      <c r="D3" s="120"/>
      <c r="E3" s="121" t="s">
        <v>0</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row>
    <row r="4" spans="1:31" s="52" customFormat="1" ht="14.25" x14ac:dyDescent="0.2">
      <c r="B4" s="109" t="s">
        <v>49</v>
      </c>
      <c r="C4" s="109"/>
      <c r="D4" s="109"/>
      <c r="E4" s="122" t="s">
        <v>1</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row>
    <row r="5" spans="1:31" s="52" customFormat="1" ht="30.75" customHeight="1" x14ac:dyDescent="0.2">
      <c r="B5" s="109" t="s">
        <v>50</v>
      </c>
      <c r="C5" s="109"/>
      <c r="D5" s="109"/>
      <c r="E5" s="110" t="s">
        <v>29</v>
      </c>
      <c r="F5" s="111"/>
      <c r="G5" s="111"/>
      <c r="H5" s="111"/>
      <c r="I5" s="111"/>
      <c r="J5" s="111"/>
      <c r="K5" s="111"/>
      <c r="L5" s="111"/>
      <c r="M5" s="111"/>
      <c r="N5" s="111"/>
      <c r="O5" s="111"/>
      <c r="P5" s="111"/>
      <c r="Q5" s="111"/>
      <c r="R5" s="111"/>
      <c r="S5" s="111"/>
      <c r="T5" s="111"/>
      <c r="U5" s="111"/>
      <c r="V5" s="111"/>
      <c r="W5" s="111"/>
      <c r="X5" s="111"/>
      <c r="Y5" s="111"/>
      <c r="Z5" s="111"/>
      <c r="AA5" s="111"/>
      <c r="AB5" s="111"/>
      <c r="AC5" s="111"/>
      <c r="AD5" s="112"/>
    </row>
    <row r="6" spans="1:31" s="52" customFormat="1" ht="255" customHeight="1" x14ac:dyDescent="0.2">
      <c r="B6" s="116" t="s">
        <v>2</v>
      </c>
      <c r="C6" s="117"/>
      <c r="D6" s="118"/>
      <c r="E6" s="113" t="s">
        <v>83</v>
      </c>
      <c r="F6" s="114"/>
      <c r="G6" s="114"/>
      <c r="H6" s="114"/>
      <c r="I6" s="114"/>
      <c r="J6" s="114"/>
      <c r="K6" s="114"/>
      <c r="L6" s="114"/>
      <c r="M6" s="114"/>
      <c r="N6" s="114"/>
      <c r="O6" s="114"/>
      <c r="P6" s="114"/>
      <c r="Q6" s="114"/>
      <c r="R6" s="114"/>
      <c r="S6" s="114"/>
      <c r="T6" s="114"/>
      <c r="U6" s="114"/>
      <c r="V6" s="114"/>
      <c r="W6" s="114"/>
      <c r="X6" s="114"/>
      <c r="Y6" s="114"/>
      <c r="Z6" s="114"/>
      <c r="AA6" s="114"/>
      <c r="AB6" s="114"/>
      <c r="AC6" s="114"/>
      <c r="AD6" s="115"/>
    </row>
    <row r="7" spans="1:31" ht="27.95" customHeight="1" x14ac:dyDescent="0.2">
      <c r="B7" s="134" t="s">
        <v>21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row>
    <row r="8" spans="1:31" s="52" customFormat="1" ht="25.5" customHeight="1" x14ac:dyDescent="0.2">
      <c r="B8" s="135" t="s">
        <v>37</v>
      </c>
      <c r="C8" s="135"/>
      <c r="D8" s="135"/>
      <c r="E8" s="135"/>
      <c r="F8" s="137" t="s">
        <v>40</v>
      </c>
      <c r="G8" s="137"/>
      <c r="H8" s="137"/>
      <c r="I8" s="137"/>
      <c r="J8" s="137"/>
      <c r="K8" s="137"/>
      <c r="L8" s="137"/>
      <c r="M8" s="137"/>
      <c r="N8" s="137"/>
      <c r="O8" s="137"/>
      <c r="P8" s="137"/>
      <c r="Q8" s="137"/>
      <c r="R8" s="137"/>
      <c r="S8" s="137"/>
      <c r="T8" s="137"/>
      <c r="U8" s="137"/>
      <c r="V8" s="137"/>
      <c r="W8" s="137"/>
      <c r="X8" s="137"/>
      <c r="Y8" s="137"/>
      <c r="Z8" s="137"/>
      <c r="AA8" s="137"/>
      <c r="AB8" s="137"/>
      <c r="AC8" s="137"/>
      <c r="AD8" s="137"/>
    </row>
    <row r="9" spans="1:31" s="52" customFormat="1" ht="34.5" customHeight="1" x14ac:dyDescent="0.2">
      <c r="B9" s="135" t="s">
        <v>30</v>
      </c>
      <c r="C9" s="135"/>
      <c r="D9" s="135"/>
      <c r="E9" s="135"/>
      <c r="F9" s="136" t="s">
        <v>87</v>
      </c>
      <c r="G9" s="136"/>
      <c r="H9" s="136"/>
      <c r="I9" s="136"/>
      <c r="J9" s="136"/>
      <c r="K9" s="136"/>
      <c r="L9" s="136"/>
      <c r="M9" s="136"/>
      <c r="N9" s="136"/>
      <c r="O9" s="136"/>
      <c r="P9" s="136"/>
      <c r="Q9" s="136"/>
      <c r="R9" s="136"/>
      <c r="S9" s="136"/>
      <c r="T9" s="136"/>
      <c r="U9" s="136"/>
      <c r="V9" s="136"/>
      <c r="W9" s="136"/>
      <c r="X9" s="136"/>
      <c r="Y9" s="136"/>
      <c r="Z9" s="136"/>
      <c r="AA9" s="136"/>
      <c r="AB9" s="136"/>
      <c r="AC9" s="136"/>
      <c r="AD9" s="136"/>
    </row>
    <row r="10" spans="1:31" s="52" customFormat="1" ht="23.25" customHeight="1" x14ac:dyDescent="0.2">
      <c r="B10" s="141" t="s">
        <v>51</v>
      </c>
      <c r="C10" s="142"/>
      <c r="D10" s="142"/>
      <c r="E10" s="143"/>
      <c r="F10" s="138" t="s">
        <v>69</v>
      </c>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40"/>
    </row>
    <row r="11" spans="1:31" s="52" customFormat="1" ht="26.25" customHeight="1" x14ac:dyDescent="0.2">
      <c r="B11" s="124" t="s">
        <v>41</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59"/>
    </row>
    <row r="12" spans="1:31" s="52" customFormat="1" ht="34.5" customHeight="1" x14ac:dyDescent="0.2">
      <c r="B12" s="123" t="s">
        <v>38</v>
      </c>
      <c r="C12" s="123"/>
      <c r="D12" s="123"/>
      <c r="E12" s="123"/>
      <c r="F12" s="129" t="s">
        <v>62</v>
      </c>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1"/>
    </row>
    <row r="13" spans="1:31" s="52" customFormat="1" ht="24" customHeight="1" x14ac:dyDescent="0.2">
      <c r="B13" s="97" t="s">
        <v>39</v>
      </c>
      <c r="C13" s="97"/>
      <c r="D13" s="97"/>
      <c r="E13" s="97"/>
      <c r="F13" s="129" t="s">
        <v>67</v>
      </c>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1"/>
    </row>
    <row r="14" spans="1:31" ht="21" customHeight="1" x14ac:dyDescent="0.2">
      <c r="B14" s="37"/>
      <c r="C14" s="99" t="s">
        <v>84</v>
      </c>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1"/>
    </row>
    <row r="15" spans="1:31" ht="61.5" customHeight="1" x14ac:dyDescent="0.2">
      <c r="B15" s="55" t="s">
        <v>47</v>
      </c>
      <c r="C15" s="102" t="s">
        <v>31</v>
      </c>
      <c r="D15" s="103"/>
      <c r="E15" s="104"/>
      <c r="F15" s="56" t="s">
        <v>32</v>
      </c>
      <c r="G15" s="66" t="s">
        <v>4</v>
      </c>
      <c r="H15" s="67" t="s">
        <v>3</v>
      </c>
      <c r="I15" s="68" t="s">
        <v>33</v>
      </c>
      <c r="J15" s="69" t="s">
        <v>98</v>
      </c>
      <c r="K15" s="68" t="s">
        <v>52</v>
      </c>
      <c r="L15" s="165" t="s">
        <v>5</v>
      </c>
      <c r="M15" s="83" t="s">
        <v>6</v>
      </c>
      <c r="N15" s="72" t="s">
        <v>7</v>
      </c>
      <c r="O15" s="72" t="s">
        <v>8</v>
      </c>
      <c r="P15" s="58" t="s">
        <v>91</v>
      </c>
      <c r="Q15" s="65" t="s">
        <v>9</v>
      </c>
      <c r="R15" s="65" t="s">
        <v>10</v>
      </c>
      <c r="S15" s="65" t="s">
        <v>11</v>
      </c>
      <c r="T15" s="65" t="s">
        <v>12</v>
      </c>
      <c r="U15" s="58" t="s">
        <v>54</v>
      </c>
      <c r="V15" s="65" t="s">
        <v>13</v>
      </c>
      <c r="W15" s="65" t="s">
        <v>14</v>
      </c>
      <c r="X15" s="65" t="s">
        <v>15</v>
      </c>
      <c r="Y15" s="65" t="s">
        <v>16</v>
      </c>
      <c r="Z15" s="58" t="s">
        <v>55</v>
      </c>
      <c r="AA15" s="58" t="s">
        <v>34</v>
      </c>
      <c r="AB15" s="58" t="s">
        <v>35</v>
      </c>
      <c r="AC15" s="58" t="s">
        <v>86</v>
      </c>
      <c r="AD15" s="58" t="s">
        <v>36</v>
      </c>
    </row>
    <row r="16" spans="1:31" ht="15.75" x14ac:dyDescent="0.2">
      <c r="B16" s="144" t="s">
        <v>17</v>
      </c>
      <c r="C16" s="145"/>
      <c r="D16" s="145"/>
      <c r="E16" s="145"/>
      <c r="F16" s="145"/>
      <c r="G16" s="145"/>
      <c r="H16" s="146"/>
      <c r="I16" s="78">
        <f>SUM(I17+I35+I44+I57)</f>
        <v>3982</v>
      </c>
      <c r="J16" s="78"/>
      <c r="K16" s="78">
        <f>SUM(K17+K35+K44+K57)</f>
        <v>3991</v>
      </c>
      <c r="L16" s="78">
        <f>SUM(L17+L35+L44+L57)</f>
        <v>325</v>
      </c>
      <c r="M16" s="91">
        <f>+M17+M35+M44+M57</f>
        <v>78</v>
      </c>
      <c r="N16" s="78">
        <f>+N17+N35+N44+N57</f>
        <v>0</v>
      </c>
      <c r="O16" s="78">
        <f>+O17+O35+O44+O57</f>
        <v>0</v>
      </c>
      <c r="P16" s="78">
        <f t="shared" ref="P16:Y16" si="0">SUM(P17+P35+P44+P57)</f>
        <v>403</v>
      </c>
      <c r="Q16" s="78">
        <f t="shared" si="0"/>
        <v>0</v>
      </c>
      <c r="R16" s="78">
        <f t="shared" si="0"/>
        <v>0</v>
      </c>
      <c r="S16" s="78">
        <f t="shared" si="0"/>
        <v>0</v>
      </c>
      <c r="T16" s="78">
        <f t="shared" si="0"/>
        <v>0</v>
      </c>
      <c r="U16" s="78">
        <f t="shared" si="0"/>
        <v>0</v>
      </c>
      <c r="V16" s="78">
        <f t="shared" si="0"/>
        <v>0</v>
      </c>
      <c r="W16" s="78">
        <f t="shared" si="0"/>
        <v>0</v>
      </c>
      <c r="X16" s="78">
        <f t="shared" si="0"/>
        <v>0</v>
      </c>
      <c r="Y16" s="78">
        <f t="shared" si="0"/>
        <v>0</v>
      </c>
      <c r="Z16" s="78">
        <f>+V16+W16+X16+Y16</f>
        <v>0</v>
      </c>
      <c r="AA16" s="78">
        <f>+P16+U16+Z16</f>
        <v>403</v>
      </c>
      <c r="AB16" s="79">
        <f>SUM(AA16/K16)</f>
        <v>0.10097719869706841</v>
      </c>
      <c r="AC16" s="80">
        <f>+AC17+AC44+AC57</f>
        <v>103557927</v>
      </c>
      <c r="AD16" s="81" t="s">
        <v>82</v>
      </c>
    </row>
    <row r="17" spans="2:31" ht="62.25" customHeight="1" x14ac:dyDescent="0.2">
      <c r="B17" s="17">
        <v>1</v>
      </c>
      <c r="C17" s="105" t="s">
        <v>94</v>
      </c>
      <c r="D17" s="105"/>
      <c r="E17" s="105"/>
      <c r="F17" s="47"/>
      <c r="G17" s="47"/>
      <c r="H17" s="47" t="s">
        <v>19</v>
      </c>
      <c r="I17" s="47">
        <v>295</v>
      </c>
      <c r="J17" s="46">
        <f>+J18</f>
        <v>2</v>
      </c>
      <c r="K17" s="46">
        <f>+I17+J17</f>
        <v>297</v>
      </c>
      <c r="L17" s="152">
        <f>+L18+L27+L38</f>
        <v>15</v>
      </c>
      <c r="M17" s="92">
        <f>+M18+M27+M38</f>
        <v>39</v>
      </c>
      <c r="N17" s="46">
        <f t="shared" ref="M17:O17" si="1">+N18+N27+N38</f>
        <v>0</v>
      </c>
      <c r="O17" s="46">
        <f t="shared" si="1"/>
        <v>0</v>
      </c>
      <c r="P17" s="7">
        <f>+L17+M17+N17+O17</f>
        <v>54</v>
      </c>
      <c r="Q17" s="46">
        <f>+Q18+Q27+Q38</f>
        <v>0</v>
      </c>
      <c r="R17" s="46">
        <f t="shared" ref="R17" si="2">+R18+R27+R38</f>
        <v>0</v>
      </c>
      <c r="S17" s="46">
        <f t="shared" ref="S17" si="3">+S18+S27+S38</f>
        <v>0</v>
      </c>
      <c r="T17" s="46">
        <f t="shared" ref="T17" si="4">+T18+T27+T38</f>
        <v>0</v>
      </c>
      <c r="U17" s="7">
        <f>+Q17+R17+S17+T17</f>
        <v>0</v>
      </c>
      <c r="V17" s="46">
        <f>+V18+V27+V38</f>
        <v>0</v>
      </c>
      <c r="W17" s="46">
        <f t="shared" ref="W17" si="5">+W18+W27+W38</f>
        <v>0</v>
      </c>
      <c r="X17" s="46">
        <f t="shared" ref="X17" si="6">+X18+X27+X38</f>
        <v>0</v>
      </c>
      <c r="Y17" s="46">
        <f t="shared" ref="Y17" si="7">+Y18+Y27+Y38</f>
        <v>0</v>
      </c>
      <c r="Z17" s="7">
        <f>+V17+W17+X17+Y17</f>
        <v>0</v>
      </c>
      <c r="AA17" s="7">
        <f>+P17+U17+Z17</f>
        <v>54</v>
      </c>
      <c r="AB17" s="21">
        <f>+AA17/K17</f>
        <v>0.18181818181818182</v>
      </c>
      <c r="AC17" s="1">
        <v>25385080</v>
      </c>
      <c r="AD17" s="71" t="s">
        <v>88</v>
      </c>
      <c r="AE17" s="29">
        <f>SUM(AE18+AE27+AE38)</f>
        <v>57</v>
      </c>
    </row>
    <row r="18" spans="2:31" ht="51" x14ac:dyDescent="0.2">
      <c r="B18" s="19"/>
      <c r="C18" s="49"/>
      <c r="D18" s="50"/>
      <c r="E18" s="51"/>
      <c r="F18" s="30" t="s">
        <v>93</v>
      </c>
      <c r="G18" s="12"/>
      <c r="H18" s="12" t="s">
        <v>19</v>
      </c>
      <c r="I18" s="36">
        <v>70</v>
      </c>
      <c r="J18" s="36">
        <f>+J19+J22</f>
        <v>2</v>
      </c>
      <c r="K18" s="36">
        <f>+I18+J18</f>
        <v>72</v>
      </c>
      <c r="L18" s="153">
        <f>+L19+L22</f>
        <v>5</v>
      </c>
      <c r="M18" s="89">
        <f t="shared" ref="M18:O18" si="8">+M19+M22</f>
        <v>7</v>
      </c>
      <c r="N18" s="9">
        <f t="shared" si="8"/>
        <v>0</v>
      </c>
      <c r="O18" s="9">
        <f t="shared" si="8"/>
        <v>0</v>
      </c>
      <c r="P18" s="7">
        <f t="shared" ref="P18:P24" si="9">+L18+M18+N18+O18</f>
        <v>12</v>
      </c>
      <c r="Q18" s="9">
        <f>+Q19+Q22</f>
        <v>0</v>
      </c>
      <c r="R18" s="9">
        <f t="shared" ref="R18" si="10">+R19+R22</f>
        <v>0</v>
      </c>
      <c r="S18" s="9">
        <f t="shared" ref="S18" si="11">+S19+S22</f>
        <v>0</v>
      </c>
      <c r="T18" s="9">
        <f t="shared" ref="T18" si="12">+T19+T22</f>
        <v>0</v>
      </c>
      <c r="U18" s="7">
        <f t="shared" ref="U18:U20" si="13">+Q18+R18+S18+T18</f>
        <v>0</v>
      </c>
      <c r="V18" s="9">
        <f>+V19+V22</f>
        <v>0</v>
      </c>
      <c r="W18" s="9">
        <f t="shared" ref="W18" si="14">+W19+W22</f>
        <v>0</v>
      </c>
      <c r="X18" s="9">
        <f t="shared" ref="X18" si="15">+X19+X22</f>
        <v>0</v>
      </c>
      <c r="Y18" s="9">
        <f t="shared" ref="Y18" si="16">+Y19+Y22</f>
        <v>0</v>
      </c>
      <c r="Z18" s="7">
        <f t="shared" ref="Z18:Z20" si="17">+V18+W18+X18+Y18</f>
        <v>0</v>
      </c>
      <c r="AA18" s="7">
        <f>SUM(P18+U18+Z18)</f>
        <v>12</v>
      </c>
      <c r="AB18" s="21">
        <f>SUM(AA18/K18)</f>
        <v>0.16666666666666666</v>
      </c>
      <c r="AC18" s="16"/>
      <c r="AD18" s="8"/>
      <c r="AE18" s="29">
        <f>8+7+6+3</f>
        <v>24</v>
      </c>
    </row>
    <row r="19" spans="2:31" ht="21" customHeight="1" x14ac:dyDescent="0.2">
      <c r="B19" s="20"/>
      <c r="C19" s="96"/>
      <c r="D19" s="96"/>
      <c r="E19" s="96"/>
      <c r="F19" s="24"/>
      <c r="G19" s="14" t="s">
        <v>56</v>
      </c>
      <c r="H19" s="13"/>
      <c r="I19" s="47">
        <v>15</v>
      </c>
      <c r="J19" s="36">
        <f>+J20</f>
        <v>1</v>
      </c>
      <c r="K19" s="36">
        <f>+I19+J19</f>
        <v>16</v>
      </c>
      <c r="L19" s="154">
        <f>+L20</f>
        <v>1</v>
      </c>
      <c r="M19" s="88">
        <f t="shared" ref="M19:O19" si="18">+M20</f>
        <v>1</v>
      </c>
      <c r="N19" s="2">
        <f t="shared" si="18"/>
        <v>0</v>
      </c>
      <c r="O19" s="2">
        <f t="shared" si="18"/>
        <v>0</v>
      </c>
      <c r="P19" s="7">
        <f t="shared" si="9"/>
        <v>2</v>
      </c>
      <c r="Q19" s="2">
        <f>+Q20</f>
        <v>0</v>
      </c>
      <c r="R19" s="2">
        <f t="shared" ref="R19" si="19">+R20</f>
        <v>0</v>
      </c>
      <c r="S19" s="2">
        <f t="shared" ref="S19" si="20">+S20</f>
        <v>0</v>
      </c>
      <c r="T19" s="2">
        <f t="shared" ref="T19" si="21">+T20</f>
        <v>0</v>
      </c>
      <c r="U19" s="7">
        <f t="shared" si="13"/>
        <v>0</v>
      </c>
      <c r="V19" s="2">
        <f>+V20</f>
        <v>0</v>
      </c>
      <c r="W19" s="2">
        <f t="shared" ref="W19" si="22">+W20</f>
        <v>0</v>
      </c>
      <c r="X19" s="2">
        <f t="shared" ref="X19" si="23">+X20</f>
        <v>0</v>
      </c>
      <c r="Y19" s="2">
        <f t="shared" ref="Y19" si="24">+Y20</f>
        <v>0</v>
      </c>
      <c r="Z19" s="7">
        <f t="shared" si="17"/>
        <v>0</v>
      </c>
      <c r="AA19" s="4">
        <f>SUM(P19+U19+Z19)</f>
        <v>2</v>
      </c>
      <c r="AB19" s="21">
        <f>SUM(AA19/K19)</f>
        <v>0.125</v>
      </c>
      <c r="AC19" s="26"/>
      <c r="AD19" s="8"/>
    </row>
    <row r="20" spans="2:31" ht="80.25" customHeight="1" x14ac:dyDescent="0.2">
      <c r="B20" s="24"/>
      <c r="C20" s="96"/>
      <c r="D20" s="96"/>
      <c r="E20" s="96"/>
      <c r="F20" s="15"/>
      <c r="G20" s="30" t="s">
        <v>73</v>
      </c>
      <c r="H20" s="12" t="s">
        <v>19</v>
      </c>
      <c r="I20" s="31">
        <v>15</v>
      </c>
      <c r="J20" s="31">
        <v>1</v>
      </c>
      <c r="K20" s="22">
        <f>+I20+J20</f>
        <v>16</v>
      </c>
      <c r="L20" s="155">
        <v>1</v>
      </c>
      <c r="M20" s="87">
        <v>1</v>
      </c>
      <c r="N20" s="5"/>
      <c r="O20" s="5"/>
      <c r="P20" s="31">
        <f t="shared" si="9"/>
        <v>2</v>
      </c>
      <c r="Q20" s="5"/>
      <c r="R20" s="5"/>
      <c r="S20" s="5"/>
      <c r="T20" s="5"/>
      <c r="U20" s="31">
        <f t="shared" si="13"/>
        <v>0</v>
      </c>
      <c r="V20" s="5"/>
      <c r="W20" s="5"/>
      <c r="X20" s="5"/>
      <c r="Y20" s="5"/>
      <c r="Z20" s="31">
        <f t="shared" si="17"/>
        <v>0</v>
      </c>
      <c r="AA20" s="3">
        <f>SUM(P20+U20+Z20)</f>
        <v>2</v>
      </c>
      <c r="AB20" s="34">
        <f>SUM(AA20/K20)</f>
        <v>0.125</v>
      </c>
      <c r="AC20" s="16"/>
      <c r="AD20" s="161" t="s">
        <v>103</v>
      </c>
    </row>
    <row r="21" spans="2:31" ht="18" customHeight="1" x14ac:dyDescent="0.2">
      <c r="B21" s="132"/>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60"/>
    </row>
    <row r="22" spans="2:31" ht="32.25" customHeight="1" x14ac:dyDescent="0.2">
      <c r="B22" s="24"/>
      <c r="C22" s="96"/>
      <c r="D22" s="96"/>
      <c r="E22" s="96"/>
      <c r="F22" s="18"/>
      <c r="G22" s="14" t="s">
        <v>22</v>
      </c>
      <c r="H22" s="14"/>
      <c r="I22" s="46">
        <v>55</v>
      </c>
      <c r="J22" s="46">
        <f>+J23+J24</f>
        <v>1</v>
      </c>
      <c r="K22" s="46">
        <f>+I22+J22</f>
        <v>56</v>
      </c>
      <c r="L22" s="154">
        <f>+L23+L24</f>
        <v>4</v>
      </c>
      <c r="M22" s="88">
        <f t="shared" ref="M22:O22" si="25">+M23+M24</f>
        <v>6</v>
      </c>
      <c r="N22" s="2">
        <f t="shared" si="25"/>
        <v>0</v>
      </c>
      <c r="O22" s="2">
        <f t="shared" si="25"/>
        <v>0</v>
      </c>
      <c r="P22" s="7">
        <f t="shared" si="9"/>
        <v>10</v>
      </c>
      <c r="Q22" s="2">
        <f>+Q23+Q24</f>
        <v>0</v>
      </c>
      <c r="R22" s="2">
        <f t="shared" ref="R22" si="26">+R23+R24</f>
        <v>0</v>
      </c>
      <c r="S22" s="2">
        <f t="shared" ref="S22" si="27">+S23+S24</f>
        <v>0</v>
      </c>
      <c r="T22" s="2">
        <f t="shared" ref="T22" si="28">+T23+T24</f>
        <v>0</v>
      </c>
      <c r="U22" s="7">
        <f t="shared" ref="U22:U24" si="29">+Q22+R22+S22+T22</f>
        <v>0</v>
      </c>
      <c r="V22" s="2">
        <f>+V23+V24</f>
        <v>0</v>
      </c>
      <c r="W22" s="2">
        <f t="shared" ref="W22" si="30">+W23+W24</f>
        <v>0</v>
      </c>
      <c r="X22" s="2">
        <f t="shared" ref="X22" si="31">+X23+X24</f>
        <v>0</v>
      </c>
      <c r="Y22" s="2">
        <f t="shared" ref="Y22" si="32">+Y23+Y24</f>
        <v>0</v>
      </c>
      <c r="Z22" s="7">
        <f t="shared" ref="Z22:Z24" si="33">+V22+W22+X22+Y22</f>
        <v>0</v>
      </c>
      <c r="AA22" s="4">
        <f t="shared" ref="AA22" si="34">SUM(P22+U22+Z22)</f>
        <v>10</v>
      </c>
      <c r="AB22" s="21">
        <f t="shared" ref="AB22:AB23" si="35">SUM(AA22/K22)</f>
        <v>0.17857142857142858</v>
      </c>
      <c r="AC22" s="8"/>
      <c r="AD22" s="8"/>
    </row>
    <row r="23" spans="2:31" ht="236.25" customHeight="1" x14ac:dyDescent="0.2">
      <c r="B23" s="24"/>
      <c r="C23" s="96"/>
      <c r="D23" s="96"/>
      <c r="E23" s="96"/>
      <c r="F23" s="18"/>
      <c r="G23" s="30" t="s">
        <v>74</v>
      </c>
      <c r="H23" s="5" t="s">
        <v>18</v>
      </c>
      <c r="I23" s="31">
        <v>38</v>
      </c>
      <c r="J23" s="31"/>
      <c r="K23" s="31">
        <f>+I23+J23</f>
        <v>38</v>
      </c>
      <c r="L23" s="155">
        <v>3</v>
      </c>
      <c r="M23" s="87">
        <v>5</v>
      </c>
      <c r="N23" s="5"/>
      <c r="O23" s="5"/>
      <c r="P23" s="31">
        <f>+L23+M23+N23+O23</f>
        <v>8</v>
      </c>
      <c r="Q23" s="5"/>
      <c r="R23" s="5"/>
      <c r="S23" s="5"/>
      <c r="T23" s="5"/>
      <c r="U23" s="31">
        <f t="shared" si="29"/>
        <v>0</v>
      </c>
      <c r="V23" s="5"/>
      <c r="W23" s="5"/>
      <c r="X23" s="5"/>
      <c r="Y23" s="5"/>
      <c r="Z23" s="31">
        <f t="shared" si="33"/>
        <v>0</v>
      </c>
      <c r="AA23" s="31">
        <f>SUM(P23+U23+Z23)</f>
        <v>8</v>
      </c>
      <c r="AB23" s="34">
        <f t="shared" si="35"/>
        <v>0.21052631578947367</v>
      </c>
      <c r="AC23" s="16"/>
      <c r="AD23" s="166" t="s">
        <v>104</v>
      </c>
    </row>
    <row r="24" spans="2:31" ht="74.25" customHeight="1" x14ac:dyDescent="0.2">
      <c r="B24" s="24"/>
      <c r="C24" s="96"/>
      <c r="D24" s="96"/>
      <c r="E24" s="96"/>
      <c r="F24" s="18"/>
      <c r="G24" s="30" t="s">
        <v>75</v>
      </c>
      <c r="H24" s="5" t="s">
        <v>18</v>
      </c>
      <c r="I24" s="35">
        <v>17</v>
      </c>
      <c r="J24" s="35">
        <v>1</v>
      </c>
      <c r="K24" s="35">
        <f>+I24+J24</f>
        <v>18</v>
      </c>
      <c r="L24" s="155">
        <v>1</v>
      </c>
      <c r="M24" s="87">
        <v>1</v>
      </c>
      <c r="N24" s="5"/>
      <c r="O24" s="5"/>
      <c r="P24" s="31">
        <f t="shared" si="9"/>
        <v>2</v>
      </c>
      <c r="Q24" s="5"/>
      <c r="R24" s="5"/>
      <c r="S24" s="5"/>
      <c r="T24" s="5"/>
      <c r="U24" s="31">
        <f t="shared" si="29"/>
        <v>0</v>
      </c>
      <c r="V24" s="5"/>
      <c r="W24" s="5"/>
      <c r="X24" s="5"/>
      <c r="Y24" s="5"/>
      <c r="Z24" s="31">
        <f t="shared" si="33"/>
        <v>0</v>
      </c>
      <c r="AA24" s="31">
        <f>SUM(P24+U24+Z24)</f>
        <v>2</v>
      </c>
      <c r="AB24" s="34">
        <f>SUM(AA24/K24)</f>
        <v>0.1111111111111111</v>
      </c>
      <c r="AC24" s="16"/>
      <c r="AD24" s="167" t="s">
        <v>105</v>
      </c>
    </row>
    <row r="25" spans="2:31" ht="21.75" customHeight="1" x14ac:dyDescent="0.2">
      <c r="B25" s="124" t="s">
        <v>44</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59"/>
    </row>
    <row r="26" spans="2:31" ht="36" customHeight="1" x14ac:dyDescent="0.2">
      <c r="B26" s="150" t="s">
        <v>38</v>
      </c>
      <c r="C26" s="151"/>
      <c r="D26" s="147" t="s">
        <v>45</v>
      </c>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9"/>
    </row>
    <row r="27" spans="2:31" ht="57.75" customHeight="1" x14ac:dyDescent="0.2">
      <c r="B27" s="24"/>
      <c r="C27" s="96"/>
      <c r="D27" s="96"/>
      <c r="E27" s="96"/>
      <c r="F27" s="30" t="s">
        <v>95</v>
      </c>
      <c r="G27" s="25"/>
      <c r="H27" s="2" t="s">
        <v>19</v>
      </c>
      <c r="I27" s="7">
        <v>216</v>
      </c>
      <c r="J27" s="7">
        <f>+J28+J29+J30+J31+J32+J33</f>
        <v>-10</v>
      </c>
      <c r="K27" s="46">
        <f>+I27+J27</f>
        <v>206</v>
      </c>
      <c r="L27" s="153">
        <f>SUM(L28:L33)</f>
        <v>10</v>
      </c>
      <c r="M27" s="89">
        <f t="shared" ref="M27:O27" si="36">SUM(M28:M33)</f>
        <v>30</v>
      </c>
      <c r="N27" s="9">
        <f t="shared" si="36"/>
        <v>0</v>
      </c>
      <c r="O27" s="9">
        <f t="shared" si="36"/>
        <v>0</v>
      </c>
      <c r="P27" s="9">
        <f>+L27+M27+N27+O27</f>
        <v>40</v>
      </c>
      <c r="Q27" s="9">
        <f>SUM(Q28:Q33)</f>
        <v>0</v>
      </c>
      <c r="R27" s="9">
        <f t="shared" ref="R27" si="37">SUM(R28:R33)</f>
        <v>0</v>
      </c>
      <c r="S27" s="9">
        <f t="shared" ref="S27" si="38">SUM(S28:S33)</f>
        <v>0</v>
      </c>
      <c r="T27" s="9">
        <f t="shared" ref="T27" si="39">SUM(T28:T33)</f>
        <v>0</v>
      </c>
      <c r="U27" s="9">
        <f>+Q27+R27+S27+T27</f>
        <v>0</v>
      </c>
      <c r="V27" s="9">
        <f>SUM(V28:V33)</f>
        <v>0</v>
      </c>
      <c r="W27" s="9">
        <f t="shared" ref="W27" si="40">SUM(W28:W33)</f>
        <v>0</v>
      </c>
      <c r="X27" s="9">
        <f t="shared" ref="X27" si="41">SUM(X28:X33)</f>
        <v>0</v>
      </c>
      <c r="Y27" s="9">
        <f t="shared" ref="Y27" si="42">SUM(Y28:Y33)</f>
        <v>0</v>
      </c>
      <c r="Z27" s="9">
        <f>+V27+W27+X27+Y27</f>
        <v>0</v>
      </c>
      <c r="AA27" s="7">
        <f t="shared" ref="AA27:AA38" si="43">SUM(P27+U27+Z27)</f>
        <v>40</v>
      </c>
      <c r="AB27" s="21">
        <f t="shared" ref="AB27:AB38" si="44">SUM(AA27/K27)</f>
        <v>0.1941747572815534</v>
      </c>
      <c r="AC27" s="1"/>
      <c r="AD27" s="82"/>
      <c r="AE27" s="29">
        <f>9+8+9+7</f>
        <v>33</v>
      </c>
    </row>
    <row r="28" spans="2:31" ht="33.75" customHeight="1" x14ac:dyDescent="0.2">
      <c r="B28" s="24"/>
      <c r="C28" s="96"/>
      <c r="D28" s="96"/>
      <c r="E28" s="96"/>
      <c r="F28" s="44"/>
      <c r="G28" s="30" t="s">
        <v>23</v>
      </c>
      <c r="H28" s="5" t="s">
        <v>19</v>
      </c>
      <c r="I28" s="31">
        <v>24</v>
      </c>
      <c r="J28" s="31"/>
      <c r="K28" s="31">
        <f>+I28+J28</f>
        <v>24</v>
      </c>
      <c r="L28" s="158">
        <v>2</v>
      </c>
      <c r="M28" s="90">
        <v>2</v>
      </c>
      <c r="N28" s="43"/>
      <c r="O28" s="43"/>
      <c r="P28" s="43">
        <f>+L28+M28+N28+O28</f>
        <v>4</v>
      </c>
      <c r="Q28" s="43"/>
      <c r="R28" s="43"/>
      <c r="S28" s="43"/>
      <c r="T28" s="43"/>
      <c r="U28" s="43">
        <f>+Q28+R28+S28+T28</f>
        <v>0</v>
      </c>
      <c r="V28" s="43"/>
      <c r="W28" s="43"/>
      <c r="X28" s="43"/>
      <c r="Y28" s="43"/>
      <c r="Z28" s="43">
        <f>+V28+W28+X28+Y28</f>
        <v>0</v>
      </c>
      <c r="AA28" s="31">
        <f t="shared" si="43"/>
        <v>4</v>
      </c>
      <c r="AB28" s="34">
        <f t="shared" si="44"/>
        <v>0.16666666666666666</v>
      </c>
      <c r="AC28" s="8"/>
      <c r="AD28" s="166" t="s">
        <v>106</v>
      </c>
    </row>
    <row r="29" spans="2:31" ht="41.25" customHeight="1" x14ac:dyDescent="0.2">
      <c r="B29" s="24"/>
      <c r="C29" s="96"/>
      <c r="D29" s="96"/>
      <c r="E29" s="96"/>
      <c r="F29" s="44"/>
      <c r="G29" s="30" t="s">
        <v>24</v>
      </c>
      <c r="H29" s="5" t="s">
        <v>19</v>
      </c>
      <c r="I29" s="31">
        <v>3</v>
      </c>
      <c r="J29" s="31"/>
      <c r="K29" s="31">
        <f t="shared" ref="K29:K33" si="45">+I29+J29</f>
        <v>3</v>
      </c>
      <c r="L29" s="158"/>
      <c r="M29" s="90">
        <v>2</v>
      </c>
      <c r="N29" s="43"/>
      <c r="O29" s="43"/>
      <c r="P29" s="43">
        <f t="shared" ref="P29:P33" si="46">+L29+M29+N29+O29</f>
        <v>2</v>
      </c>
      <c r="Q29" s="43"/>
      <c r="R29" s="43"/>
      <c r="S29" s="43"/>
      <c r="T29" s="43"/>
      <c r="U29" s="43">
        <f t="shared" ref="U29:U33" si="47">+Q29+R29+S29+T29</f>
        <v>0</v>
      </c>
      <c r="V29" s="43"/>
      <c r="W29" s="43"/>
      <c r="X29" s="43"/>
      <c r="Y29" s="43"/>
      <c r="Z29" s="43">
        <f t="shared" ref="Z29:Z33" si="48">+V29+W29+X29+Y29</f>
        <v>0</v>
      </c>
      <c r="AA29" s="31">
        <f t="shared" si="43"/>
        <v>2</v>
      </c>
      <c r="AB29" s="34">
        <f t="shared" si="44"/>
        <v>0.66666666666666663</v>
      </c>
      <c r="AC29" s="8"/>
      <c r="AD29" s="162" t="s">
        <v>107</v>
      </c>
    </row>
    <row r="30" spans="2:31" ht="166.5" customHeight="1" x14ac:dyDescent="0.2">
      <c r="B30" s="24"/>
      <c r="C30" s="96"/>
      <c r="D30" s="96"/>
      <c r="E30" s="96"/>
      <c r="F30" s="44"/>
      <c r="G30" s="30" t="s">
        <v>25</v>
      </c>
      <c r="H30" s="5" t="s">
        <v>19</v>
      </c>
      <c r="I30" s="31">
        <v>150</v>
      </c>
      <c r="J30" s="31">
        <v>-10</v>
      </c>
      <c r="K30" s="31">
        <f t="shared" si="45"/>
        <v>140</v>
      </c>
      <c r="L30" s="158">
        <v>8</v>
      </c>
      <c r="M30" s="90">
        <v>20</v>
      </c>
      <c r="N30" s="43"/>
      <c r="O30" s="43"/>
      <c r="P30" s="43">
        <f t="shared" si="46"/>
        <v>28</v>
      </c>
      <c r="Q30" s="43"/>
      <c r="R30" s="43"/>
      <c r="S30" s="43"/>
      <c r="T30" s="43"/>
      <c r="U30" s="43">
        <f t="shared" si="47"/>
        <v>0</v>
      </c>
      <c r="V30" s="43"/>
      <c r="W30" s="43"/>
      <c r="X30" s="43"/>
      <c r="Y30" s="43"/>
      <c r="Z30" s="43">
        <f t="shared" si="48"/>
        <v>0</v>
      </c>
      <c r="AA30" s="31">
        <f t="shared" si="43"/>
        <v>28</v>
      </c>
      <c r="AB30" s="34">
        <f t="shared" si="44"/>
        <v>0.2</v>
      </c>
      <c r="AC30" s="8"/>
      <c r="AD30" s="166" t="s">
        <v>108</v>
      </c>
    </row>
    <row r="31" spans="2:31" ht="46.5" customHeight="1" x14ac:dyDescent="0.2">
      <c r="B31" s="24"/>
      <c r="C31" s="96"/>
      <c r="D31" s="96"/>
      <c r="E31" s="96"/>
      <c r="F31" s="44"/>
      <c r="G31" s="30" t="s">
        <v>26</v>
      </c>
      <c r="H31" s="5" t="s">
        <v>19</v>
      </c>
      <c r="I31" s="31">
        <v>15</v>
      </c>
      <c r="J31" s="31"/>
      <c r="K31" s="31">
        <f t="shared" si="45"/>
        <v>15</v>
      </c>
      <c r="L31" s="158"/>
      <c r="M31" s="90">
        <v>2</v>
      </c>
      <c r="N31" s="43"/>
      <c r="O31" s="43"/>
      <c r="P31" s="43">
        <f t="shared" si="46"/>
        <v>2</v>
      </c>
      <c r="Q31" s="43"/>
      <c r="R31" s="43"/>
      <c r="S31" s="43"/>
      <c r="T31" s="43"/>
      <c r="U31" s="43">
        <f t="shared" si="47"/>
        <v>0</v>
      </c>
      <c r="V31" s="43"/>
      <c r="W31" s="43"/>
      <c r="X31" s="43"/>
      <c r="Y31" s="43"/>
      <c r="Z31" s="43">
        <f t="shared" si="48"/>
        <v>0</v>
      </c>
      <c r="AA31" s="31">
        <f t="shared" si="43"/>
        <v>2</v>
      </c>
      <c r="AB31" s="34">
        <f t="shared" si="44"/>
        <v>0.13333333333333333</v>
      </c>
      <c r="AC31" s="8"/>
      <c r="AD31" s="163" t="s">
        <v>109</v>
      </c>
    </row>
    <row r="32" spans="2:31" ht="28.5" customHeight="1" x14ac:dyDescent="0.2">
      <c r="B32" s="24"/>
      <c r="C32" s="96"/>
      <c r="D32" s="96"/>
      <c r="E32" s="96"/>
      <c r="F32" s="44"/>
      <c r="G32" s="30" t="s">
        <v>27</v>
      </c>
      <c r="H32" s="5" t="s">
        <v>19</v>
      </c>
      <c r="I32" s="31">
        <v>9</v>
      </c>
      <c r="J32" s="31"/>
      <c r="K32" s="31">
        <f t="shared" si="45"/>
        <v>9</v>
      </c>
      <c r="L32" s="158"/>
      <c r="M32" s="90">
        <v>2</v>
      </c>
      <c r="N32" s="43"/>
      <c r="O32" s="43"/>
      <c r="P32" s="43">
        <f t="shared" si="46"/>
        <v>2</v>
      </c>
      <c r="Q32" s="43"/>
      <c r="R32" s="43"/>
      <c r="S32" s="43"/>
      <c r="T32" s="43"/>
      <c r="U32" s="43">
        <f t="shared" si="47"/>
        <v>0</v>
      </c>
      <c r="V32" s="43"/>
      <c r="W32" s="43"/>
      <c r="X32" s="43"/>
      <c r="Y32" s="43"/>
      <c r="Z32" s="43">
        <f t="shared" si="48"/>
        <v>0</v>
      </c>
      <c r="AA32" s="31">
        <f t="shared" si="43"/>
        <v>2</v>
      </c>
      <c r="AB32" s="34">
        <f t="shared" si="44"/>
        <v>0.22222222222222221</v>
      </c>
      <c r="AC32" s="8"/>
      <c r="AD32" s="162" t="s">
        <v>110</v>
      </c>
    </row>
    <row r="33" spans="2:32" ht="30.75" customHeight="1" x14ac:dyDescent="0.2">
      <c r="B33" s="24"/>
      <c r="C33" s="96"/>
      <c r="D33" s="96"/>
      <c r="E33" s="96"/>
      <c r="F33" s="44"/>
      <c r="G33" s="30" t="s">
        <v>57</v>
      </c>
      <c r="H33" s="5" t="s">
        <v>19</v>
      </c>
      <c r="I33" s="31">
        <v>15</v>
      </c>
      <c r="J33" s="31"/>
      <c r="K33" s="31">
        <f t="shared" si="45"/>
        <v>15</v>
      </c>
      <c r="L33" s="158"/>
      <c r="M33" s="90">
        <v>2</v>
      </c>
      <c r="N33" s="43"/>
      <c r="O33" s="43"/>
      <c r="P33" s="43">
        <f t="shared" si="46"/>
        <v>2</v>
      </c>
      <c r="Q33" s="43"/>
      <c r="R33" s="43"/>
      <c r="S33" s="43"/>
      <c r="T33" s="43"/>
      <c r="U33" s="43">
        <f t="shared" si="47"/>
        <v>0</v>
      </c>
      <c r="V33" s="43"/>
      <c r="W33" s="43"/>
      <c r="X33" s="43"/>
      <c r="Y33" s="43"/>
      <c r="Z33" s="43">
        <f t="shared" si="48"/>
        <v>0</v>
      </c>
      <c r="AA33" s="31">
        <f t="shared" si="43"/>
        <v>2</v>
      </c>
      <c r="AB33" s="34">
        <f t="shared" si="44"/>
        <v>0.13333333333333333</v>
      </c>
      <c r="AC33" s="8"/>
      <c r="AD33" s="164" t="s">
        <v>111</v>
      </c>
    </row>
    <row r="34" spans="2:32" ht="21.75" customHeight="1" x14ac:dyDescent="0.2">
      <c r="B34" s="124" t="s">
        <v>72</v>
      </c>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59"/>
    </row>
    <row r="35" spans="2:32" ht="42.75" customHeight="1" x14ac:dyDescent="0.2">
      <c r="B35" s="24"/>
      <c r="C35" s="62"/>
      <c r="D35" s="62"/>
      <c r="E35" s="62"/>
      <c r="F35" s="30" t="s">
        <v>96</v>
      </c>
      <c r="G35" s="42"/>
      <c r="H35" s="47" t="s">
        <v>20</v>
      </c>
      <c r="I35" s="46">
        <v>22</v>
      </c>
      <c r="J35" s="46">
        <f>+J36+J37</f>
        <v>0</v>
      </c>
      <c r="K35" s="46">
        <f>+I35+J35</f>
        <v>22</v>
      </c>
      <c r="L35" s="153">
        <f>+L36+L37</f>
        <v>0</v>
      </c>
      <c r="M35" s="89">
        <f t="shared" ref="M35:O35" si="49">+M36+M37</f>
        <v>0</v>
      </c>
      <c r="N35" s="9">
        <f t="shared" si="49"/>
        <v>0</v>
      </c>
      <c r="O35" s="9">
        <f t="shared" si="49"/>
        <v>0</v>
      </c>
      <c r="P35" s="9">
        <f>+L35+M35+N35+O35</f>
        <v>0</v>
      </c>
      <c r="Q35" s="9">
        <f>+Q36+Q37</f>
        <v>0</v>
      </c>
      <c r="R35" s="9">
        <f t="shared" ref="R35" si="50">+R36+R37</f>
        <v>0</v>
      </c>
      <c r="S35" s="9">
        <f t="shared" ref="S35" si="51">+S36+S37</f>
        <v>0</v>
      </c>
      <c r="T35" s="9">
        <f t="shared" ref="T35" si="52">+T36+T37</f>
        <v>0</v>
      </c>
      <c r="U35" s="9">
        <f>+Q35+R35+S35+T35</f>
        <v>0</v>
      </c>
      <c r="V35" s="9">
        <f>+V36+V37</f>
        <v>0</v>
      </c>
      <c r="W35" s="9">
        <f t="shared" ref="W35" si="53">+W36+W37</f>
        <v>0</v>
      </c>
      <c r="X35" s="9">
        <f t="shared" ref="X35" si="54">+X36+X37</f>
        <v>0</v>
      </c>
      <c r="Y35" s="9">
        <f t="shared" ref="Y35" si="55">+Y36+Y37</f>
        <v>0</v>
      </c>
      <c r="Z35" s="9">
        <f>+V35+W35+X35+Y35</f>
        <v>0</v>
      </c>
      <c r="AA35" s="31">
        <f t="shared" si="43"/>
        <v>0</v>
      </c>
      <c r="AB35" s="21">
        <f t="shared" si="44"/>
        <v>0</v>
      </c>
      <c r="AC35" s="1"/>
      <c r="AD35" s="27"/>
      <c r="AE35" s="29">
        <f>0+0+2+0</f>
        <v>2</v>
      </c>
    </row>
    <row r="36" spans="2:32" ht="23.25" customHeight="1" x14ac:dyDescent="0.2">
      <c r="B36" s="24"/>
      <c r="C36" s="96"/>
      <c r="D36" s="96"/>
      <c r="E36" s="96"/>
      <c r="F36" s="30"/>
      <c r="G36" s="30" t="s">
        <v>28</v>
      </c>
      <c r="H36" s="12" t="s">
        <v>20</v>
      </c>
      <c r="I36" s="31">
        <v>14</v>
      </c>
      <c r="J36" s="31"/>
      <c r="K36" s="31">
        <f>+I36+J36</f>
        <v>14</v>
      </c>
      <c r="L36" s="158"/>
      <c r="M36" s="90">
        <v>0</v>
      </c>
      <c r="N36" s="43"/>
      <c r="O36" s="43"/>
      <c r="P36" s="43">
        <f>+L36+M36+N36+O36</f>
        <v>0</v>
      </c>
      <c r="Q36" s="43"/>
      <c r="R36" s="43"/>
      <c r="S36" s="43"/>
      <c r="T36" s="43"/>
      <c r="U36" s="43">
        <f>+Q36+R36+S36+T36</f>
        <v>0</v>
      </c>
      <c r="V36" s="43"/>
      <c r="W36" s="43"/>
      <c r="X36" s="43"/>
      <c r="Y36" s="43"/>
      <c r="Z36" s="43">
        <f>+V36+W36+X36+Y36</f>
        <v>0</v>
      </c>
      <c r="AA36" s="31">
        <f t="shared" si="43"/>
        <v>0</v>
      </c>
      <c r="AB36" s="34">
        <f t="shared" si="44"/>
        <v>0</v>
      </c>
      <c r="AC36" s="1"/>
      <c r="AD36" s="27"/>
    </row>
    <row r="37" spans="2:32" ht="21" customHeight="1" x14ac:dyDescent="0.2">
      <c r="B37" s="24"/>
      <c r="C37" s="126"/>
      <c r="D37" s="127"/>
      <c r="E37" s="128"/>
      <c r="F37" s="30"/>
      <c r="G37" s="30" t="s">
        <v>76</v>
      </c>
      <c r="H37" s="12" t="s">
        <v>20</v>
      </c>
      <c r="I37" s="31">
        <v>8</v>
      </c>
      <c r="J37" s="31"/>
      <c r="K37" s="31">
        <f>+I37+J37</f>
        <v>8</v>
      </c>
      <c r="L37" s="158"/>
      <c r="M37" s="90">
        <v>0</v>
      </c>
      <c r="N37" s="43"/>
      <c r="O37" s="43"/>
      <c r="P37" s="43">
        <f>+L37+M37+N37+O37</f>
        <v>0</v>
      </c>
      <c r="Q37" s="43"/>
      <c r="R37" s="43"/>
      <c r="S37" s="43"/>
      <c r="T37" s="43"/>
      <c r="U37" s="43">
        <f>+Q37+R37+S37+T37</f>
        <v>0</v>
      </c>
      <c r="V37" s="43"/>
      <c r="W37" s="43"/>
      <c r="X37" s="43"/>
      <c r="Y37" s="43"/>
      <c r="Z37" s="43">
        <f>+V37+W37+X37+Y37</f>
        <v>0</v>
      </c>
      <c r="AA37" s="31">
        <f t="shared" si="43"/>
        <v>0</v>
      </c>
      <c r="AB37" s="34">
        <f t="shared" si="44"/>
        <v>0</v>
      </c>
      <c r="AC37" s="8"/>
      <c r="AD37" s="27"/>
    </row>
    <row r="38" spans="2:32" ht="81.75" customHeight="1" x14ac:dyDescent="0.2">
      <c r="B38" s="24"/>
      <c r="C38" s="96"/>
      <c r="D38" s="96"/>
      <c r="E38" s="96"/>
      <c r="F38" s="30" t="s">
        <v>77</v>
      </c>
      <c r="G38" s="42"/>
      <c r="H38" s="47" t="s">
        <v>19</v>
      </c>
      <c r="I38" s="7">
        <v>9</v>
      </c>
      <c r="J38" s="7"/>
      <c r="K38" s="7">
        <f>+I38+J38</f>
        <v>9</v>
      </c>
      <c r="L38" s="153"/>
      <c r="M38" s="89">
        <v>2</v>
      </c>
      <c r="N38" s="9"/>
      <c r="O38" s="9"/>
      <c r="P38" s="4">
        <f>+L38+M38+N38+O38</f>
        <v>2</v>
      </c>
      <c r="Q38" s="9"/>
      <c r="R38" s="9"/>
      <c r="S38" s="9"/>
      <c r="T38" s="9"/>
      <c r="U38" s="4">
        <f>+Q38+R38+S38+T38</f>
        <v>0</v>
      </c>
      <c r="V38" s="9"/>
      <c r="W38" s="9"/>
      <c r="X38" s="9"/>
      <c r="Y38" s="9"/>
      <c r="Z38" s="4">
        <f>+V38+W38+X38+Y38</f>
        <v>0</v>
      </c>
      <c r="AA38" s="31">
        <f t="shared" si="43"/>
        <v>2</v>
      </c>
      <c r="AB38" s="21">
        <f t="shared" si="44"/>
        <v>0.22222222222222221</v>
      </c>
      <c r="AC38" s="1"/>
      <c r="AD38" s="157" t="s">
        <v>112</v>
      </c>
      <c r="AE38" s="41"/>
    </row>
    <row r="39" spans="2:32" s="52" customFormat="1" ht="22.5" customHeight="1" x14ac:dyDescent="0.2">
      <c r="B39" s="124" t="s">
        <v>42</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59"/>
    </row>
    <row r="40" spans="2:32" s="52" customFormat="1" ht="21" customHeight="1" x14ac:dyDescent="0.2">
      <c r="B40" s="97" t="s">
        <v>38</v>
      </c>
      <c r="C40" s="97"/>
      <c r="D40" s="97"/>
      <c r="E40" s="97"/>
      <c r="F40" s="98" t="s">
        <v>43</v>
      </c>
      <c r="G40" s="98"/>
      <c r="H40" s="98"/>
      <c r="I40" s="98"/>
      <c r="J40" s="98"/>
      <c r="K40" s="98"/>
      <c r="L40" s="98"/>
      <c r="M40" s="98"/>
      <c r="N40" s="98"/>
      <c r="O40" s="98"/>
      <c r="P40" s="98"/>
      <c r="Q40" s="98"/>
      <c r="R40" s="98"/>
      <c r="S40" s="98"/>
      <c r="T40" s="98"/>
      <c r="U40" s="98"/>
      <c r="V40" s="98"/>
      <c r="W40" s="98"/>
      <c r="X40" s="98"/>
      <c r="Y40" s="98"/>
      <c r="Z40" s="98"/>
      <c r="AA40" s="98"/>
      <c r="AB40" s="98"/>
      <c r="AC40" s="98"/>
      <c r="AD40" s="98"/>
    </row>
    <row r="41" spans="2:32" s="52" customFormat="1" ht="20.25" customHeight="1" x14ac:dyDescent="0.2">
      <c r="B41" s="97" t="s">
        <v>39</v>
      </c>
      <c r="C41" s="97"/>
      <c r="D41" s="97"/>
      <c r="E41" s="97"/>
      <c r="F41" s="98" t="s">
        <v>63</v>
      </c>
      <c r="G41" s="98"/>
      <c r="H41" s="98"/>
      <c r="I41" s="98"/>
      <c r="J41" s="98"/>
      <c r="K41" s="98"/>
      <c r="L41" s="98"/>
      <c r="M41" s="98"/>
      <c r="N41" s="98"/>
      <c r="O41" s="98"/>
      <c r="P41" s="98"/>
      <c r="Q41" s="98"/>
      <c r="R41" s="98"/>
      <c r="S41" s="98"/>
      <c r="T41" s="98"/>
      <c r="U41" s="98"/>
      <c r="V41" s="98"/>
      <c r="W41" s="98"/>
      <c r="X41" s="98"/>
      <c r="Y41" s="98"/>
      <c r="Z41" s="98"/>
      <c r="AA41" s="98"/>
      <c r="AB41" s="98"/>
      <c r="AC41" s="98"/>
      <c r="AD41" s="98"/>
    </row>
    <row r="42" spans="2:32" ht="22.5" customHeight="1" x14ac:dyDescent="0.2">
      <c r="B42" s="37"/>
      <c r="C42" s="99" t="s">
        <v>84</v>
      </c>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1"/>
    </row>
    <row r="43" spans="2:32" ht="58.5" customHeight="1" x14ac:dyDescent="0.2">
      <c r="B43" s="55" t="s">
        <v>47</v>
      </c>
      <c r="C43" s="102" t="s">
        <v>31</v>
      </c>
      <c r="D43" s="103"/>
      <c r="E43" s="104"/>
      <c r="F43" s="56" t="s">
        <v>32</v>
      </c>
      <c r="G43" s="66" t="s">
        <v>4</v>
      </c>
      <c r="H43" s="67" t="s">
        <v>3</v>
      </c>
      <c r="I43" s="68" t="s">
        <v>33</v>
      </c>
      <c r="J43" s="69" t="s">
        <v>98</v>
      </c>
      <c r="K43" s="68" t="s">
        <v>52</v>
      </c>
      <c r="L43" s="165" t="s">
        <v>5</v>
      </c>
      <c r="M43" s="83" t="s">
        <v>6</v>
      </c>
      <c r="N43" s="72" t="s">
        <v>7</v>
      </c>
      <c r="O43" s="72" t="s">
        <v>8</v>
      </c>
      <c r="P43" s="58" t="s">
        <v>91</v>
      </c>
      <c r="Q43" s="65" t="s">
        <v>9</v>
      </c>
      <c r="R43" s="65" t="s">
        <v>10</v>
      </c>
      <c r="S43" s="65" t="s">
        <v>11</v>
      </c>
      <c r="T43" s="65" t="s">
        <v>12</v>
      </c>
      <c r="U43" s="58" t="s">
        <v>54</v>
      </c>
      <c r="V43" s="65" t="s">
        <v>13</v>
      </c>
      <c r="W43" s="65" t="s">
        <v>14</v>
      </c>
      <c r="X43" s="65" t="s">
        <v>15</v>
      </c>
      <c r="Y43" s="65" t="s">
        <v>16</v>
      </c>
      <c r="Z43" s="58" t="s">
        <v>55</v>
      </c>
      <c r="AA43" s="58" t="s">
        <v>34</v>
      </c>
      <c r="AB43" s="58" t="s">
        <v>35</v>
      </c>
      <c r="AC43" s="58" t="s">
        <v>86</v>
      </c>
      <c r="AD43" s="58" t="s">
        <v>36</v>
      </c>
    </row>
    <row r="44" spans="2:32" ht="111" customHeight="1" x14ac:dyDescent="0.2">
      <c r="B44" s="17">
        <v>2</v>
      </c>
      <c r="C44" s="105" t="s">
        <v>78</v>
      </c>
      <c r="D44" s="105"/>
      <c r="E44" s="105"/>
      <c r="F44" s="24"/>
      <c r="G44" s="57"/>
      <c r="H44" s="2" t="s">
        <v>18</v>
      </c>
      <c r="I44" s="23">
        <v>3191</v>
      </c>
      <c r="J44" s="7">
        <f>+J45</f>
        <v>7</v>
      </c>
      <c r="K44" s="33">
        <f>+I44+J44</f>
        <v>3198</v>
      </c>
      <c r="L44" s="160">
        <f>+L45+L49</f>
        <v>277</v>
      </c>
      <c r="M44" s="84">
        <f t="shared" ref="M44:O44" si="56">+M45+M49</f>
        <v>0</v>
      </c>
      <c r="N44" s="33">
        <f t="shared" si="56"/>
        <v>0</v>
      </c>
      <c r="O44" s="33">
        <f t="shared" si="56"/>
        <v>0</v>
      </c>
      <c r="P44" s="23">
        <f>SUM(P45+P49)</f>
        <v>277</v>
      </c>
      <c r="Q44" s="33">
        <f>+Q45+Q49</f>
        <v>0</v>
      </c>
      <c r="R44" s="33">
        <f t="shared" ref="R44" si="57">+R45+R49</f>
        <v>0</v>
      </c>
      <c r="S44" s="33">
        <f t="shared" ref="S44" si="58">+S45+S49</f>
        <v>0</v>
      </c>
      <c r="T44" s="33">
        <f t="shared" ref="T44" si="59">+T45+T49</f>
        <v>0</v>
      </c>
      <c r="U44" s="23">
        <f>SUM(U45+U49)</f>
        <v>0</v>
      </c>
      <c r="V44" s="33">
        <f>+V45+V49</f>
        <v>0</v>
      </c>
      <c r="W44" s="33">
        <f t="shared" ref="W44" si="60">+W45+W49</f>
        <v>0</v>
      </c>
      <c r="X44" s="33">
        <f t="shared" ref="X44" si="61">+X45+X49</f>
        <v>0</v>
      </c>
      <c r="Y44" s="33">
        <f t="shared" ref="Y44" si="62">+Y45+Y49</f>
        <v>0</v>
      </c>
      <c r="Z44" s="23">
        <f>SUM(Z45+Z49)</f>
        <v>0</v>
      </c>
      <c r="AA44" s="23">
        <f>SUM(P44+U44+Z44)</f>
        <v>277</v>
      </c>
      <c r="AB44" s="21">
        <f t="shared" ref="AB44:AB49" si="63">SUM(AA44/K44)</f>
        <v>8.6616635397123207E-2</v>
      </c>
      <c r="AC44" s="1">
        <v>74220025</v>
      </c>
      <c r="AD44" s="70" t="s">
        <v>81</v>
      </c>
      <c r="AE44" s="29">
        <f>403+402+403+403</f>
        <v>1611</v>
      </c>
      <c r="AF44" s="61"/>
    </row>
    <row r="45" spans="2:32" ht="82.5" customHeight="1" x14ac:dyDescent="0.2">
      <c r="B45" s="24"/>
      <c r="C45" s="96"/>
      <c r="D45" s="96"/>
      <c r="E45" s="96"/>
      <c r="F45" s="30" t="s">
        <v>79</v>
      </c>
      <c r="G45" s="25"/>
      <c r="H45" s="2" t="s">
        <v>19</v>
      </c>
      <c r="I45" s="7">
        <v>2806</v>
      </c>
      <c r="J45" s="7">
        <f>+J46+J47+J48</f>
        <v>7</v>
      </c>
      <c r="K45" s="33">
        <f>+I45+J45</f>
        <v>2813</v>
      </c>
      <c r="L45" s="159">
        <f>+L46+L47+L48</f>
        <v>249</v>
      </c>
      <c r="M45" s="86">
        <f t="shared" ref="M45:O45" si="64">+M46+M47+M48</f>
        <v>0</v>
      </c>
      <c r="N45" s="7">
        <f t="shared" si="64"/>
        <v>0</v>
      </c>
      <c r="O45" s="7">
        <f t="shared" si="64"/>
        <v>0</v>
      </c>
      <c r="P45" s="23">
        <f>SUM(L45:O45)</f>
        <v>249</v>
      </c>
      <c r="Q45" s="7">
        <f>+Q46+Q47+Q48</f>
        <v>0</v>
      </c>
      <c r="R45" s="7">
        <f t="shared" ref="R45" si="65">+R46+R47+R48</f>
        <v>0</v>
      </c>
      <c r="S45" s="7">
        <f t="shared" ref="S45" si="66">+S46+S47+S48</f>
        <v>0</v>
      </c>
      <c r="T45" s="7">
        <f t="shared" ref="T45" si="67">+T46+T47+T48</f>
        <v>0</v>
      </c>
      <c r="U45" s="23">
        <f>SUM(Q45:T45)</f>
        <v>0</v>
      </c>
      <c r="V45" s="7">
        <f>+V46+V47+V48</f>
        <v>0</v>
      </c>
      <c r="W45" s="7">
        <f t="shared" ref="W45" si="68">+W46+W47+W48</f>
        <v>0</v>
      </c>
      <c r="X45" s="7">
        <f t="shared" ref="X45" si="69">+X46+X47+X48</f>
        <v>0</v>
      </c>
      <c r="Y45" s="7">
        <f t="shared" ref="Y45" si="70">+Y46+Y47+Y48</f>
        <v>0</v>
      </c>
      <c r="Z45" s="23">
        <f>SUM(V45:Y45)</f>
        <v>0</v>
      </c>
      <c r="AA45" s="23">
        <f>SUM(P45+U45+Z45)</f>
        <v>249</v>
      </c>
      <c r="AB45" s="21">
        <f t="shared" si="63"/>
        <v>8.8517596871667256E-2</v>
      </c>
      <c r="AC45" s="1"/>
      <c r="AD45" s="38"/>
      <c r="AE45" s="29">
        <f>403+402+403+403</f>
        <v>1611</v>
      </c>
      <c r="AF45" s="61"/>
    </row>
    <row r="46" spans="2:32" ht="42.75" customHeight="1" x14ac:dyDescent="0.2">
      <c r="B46" s="24"/>
      <c r="C46" s="96"/>
      <c r="D46" s="96"/>
      <c r="E46" s="96"/>
      <c r="F46" s="45"/>
      <c r="G46" s="10" t="s">
        <v>58</v>
      </c>
      <c r="H46" s="5" t="s">
        <v>19</v>
      </c>
      <c r="I46" s="31">
        <v>1000</v>
      </c>
      <c r="J46" s="31"/>
      <c r="K46" s="32">
        <f>+I46+J46</f>
        <v>1000</v>
      </c>
      <c r="L46" s="155">
        <v>79</v>
      </c>
      <c r="M46" s="87"/>
      <c r="N46" s="5"/>
      <c r="O46" s="5"/>
      <c r="P46" s="3">
        <f t="shared" ref="P46:P51" si="71">SUM(L46:O46)</f>
        <v>79</v>
      </c>
      <c r="Q46" s="5"/>
      <c r="R46" s="5"/>
      <c r="S46" s="5"/>
      <c r="T46" s="5"/>
      <c r="U46" s="3">
        <f t="shared" ref="U46:U51" si="72">SUM(Q46:T46)</f>
        <v>0</v>
      </c>
      <c r="V46" s="5"/>
      <c r="W46" s="5"/>
      <c r="X46" s="5"/>
      <c r="Y46" s="5"/>
      <c r="Z46" s="3">
        <f t="shared" ref="Z46:Z51" si="73">SUM(V46:Y46)</f>
        <v>0</v>
      </c>
      <c r="AA46" s="40">
        <f t="shared" ref="AA46:AA51" si="74">SUM(P46+U46+Z46)</f>
        <v>79</v>
      </c>
      <c r="AB46" s="34">
        <f t="shared" si="63"/>
        <v>7.9000000000000001E-2</v>
      </c>
      <c r="AC46" s="1"/>
      <c r="AD46" s="82" t="s">
        <v>99</v>
      </c>
    </row>
    <row r="47" spans="2:32" ht="53.25" customHeight="1" x14ac:dyDescent="0.2">
      <c r="B47" s="24"/>
      <c r="C47" s="96"/>
      <c r="D47" s="96"/>
      <c r="E47" s="96"/>
      <c r="F47" s="45"/>
      <c r="G47" s="10" t="s">
        <v>59</v>
      </c>
      <c r="H47" s="5" t="s">
        <v>19</v>
      </c>
      <c r="I47" s="31">
        <v>200</v>
      </c>
      <c r="J47" s="31"/>
      <c r="K47" s="32">
        <f t="shared" ref="K47:K48" si="75">+I47+J47</f>
        <v>200</v>
      </c>
      <c r="L47" s="155">
        <v>25</v>
      </c>
      <c r="M47" s="87"/>
      <c r="N47" s="5"/>
      <c r="O47" s="5"/>
      <c r="P47" s="3">
        <f t="shared" si="71"/>
        <v>25</v>
      </c>
      <c r="Q47" s="5"/>
      <c r="R47" s="5"/>
      <c r="S47" s="5"/>
      <c r="T47" s="5"/>
      <c r="U47" s="3">
        <f t="shared" si="72"/>
        <v>0</v>
      </c>
      <c r="V47" s="5"/>
      <c r="W47" s="5"/>
      <c r="X47" s="5"/>
      <c r="Y47" s="5"/>
      <c r="Z47" s="3">
        <f t="shared" si="73"/>
        <v>0</v>
      </c>
      <c r="AA47" s="3">
        <f t="shared" si="74"/>
        <v>25</v>
      </c>
      <c r="AB47" s="34">
        <f t="shared" si="63"/>
        <v>0.125</v>
      </c>
      <c r="AC47" s="1"/>
      <c r="AD47" s="82" t="s">
        <v>100</v>
      </c>
    </row>
    <row r="48" spans="2:32" ht="53.25" customHeight="1" x14ac:dyDescent="0.2">
      <c r="B48" s="24"/>
      <c r="C48" s="96"/>
      <c r="D48" s="96"/>
      <c r="E48" s="96"/>
      <c r="F48" s="45"/>
      <c r="G48" s="10" t="s">
        <v>60</v>
      </c>
      <c r="H48" s="5" t="s">
        <v>19</v>
      </c>
      <c r="I48" s="31">
        <v>1606</v>
      </c>
      <c r="J48" s="31">
        <v>7</v>
      </c>
      <c r="K48" s="32">
        <f t="shared" si="75"/>
        <v>1613</v>
      </c>
      <c r="L48" s="155">
        <v>145</v>
      </c>
      <c r="M48" s="87"/>
      <c r="N48" s="5"/>
      <c r="O48" s="5"/>
      <c r="P48" s="3">
        <f t="shared" si="71"/>
        <v>145</v>
      </c>
      <c r="Q48" s="5"/>
      <c r="R48" s="5"/>
      <c r="S48" s="5"/>
      <c r="T48" s="5"/>
      <c r="U48" s="3">
        <f t="shared" si="72"/>
        <v>0</v>
      </c>
      <c r="V48" s="5"/>
      <c r="W48" s="5"/>
      <c r="X48" s="5"/>
      <c r="Y48" s="5"/>
      <c r="Z48" s="3">
        <f t="shared" si="73"/>
        <v>0</v>
      </c>
      <c r="AA48" s="40">
        <f>SUM(P48+U48+Z48)</f>
        <v>145</v>
      </c>
      <c r="AB48" s="34">
        <f t="shared" si="63"/>
        <v>8.9894606323620577E-2</v>
      </c>
      <c r="AC48" s="1"/>
      <c r="AD48" s="82" t="s">
        <v>101</v>
      </c>
      <c r="AF48" s="61"/>
    </row>
    <row r="49" spans="2:31" ht="90" customHeight="1" x14ac:dyDescent="0.2">
      <c r="B49" s="24"/>
      <c r="C49" s="96"/>
      <c r="D49" s="96"/>
      <c r="E49" s="96"/>
      <c r="F49" s="30" t="s">
        <v>97</v>
      </c>
      <c r="G49" s="25"/>
      <c r="H49" s="47" t="s">
        <v>19</v>
      </c>
      <c r="I49" s="7">
        <v>385</v>
      </c>
      <c r="J49" s="7">
        <f>+J50+J51</f>
        <v>26</v>
      </c>
      <c r="K49" s="7">
        <f>+I49+J49</f>
        <v>411</v>
      </c>
      <c r="L49" s="154">
        <f>+L50+L51</f>
        <v>28</v>
      </c>
      <c r="M49" s="88">
        <f>+M50+M51</f>
        <v>0</v>
      </c>
      <c r="N49" s="2">
        <f t="shared" ref="N49:O49" si="76">SUM(N50:N51)</f>
        <v>0</v>
      </c>
      <c r="O49" s="2">
        <f t="shared" si="76"/>
        <v>0</v>
      </c>
      <c r="P49" s="4">
        <f t="shared" si="71"/>
        <v>28</v>
      </c>
      <c r="Q49" s="2">
        <f>+Q50+Q51</f>
        <v>0</v>
      </c>
      <c r="R49" s="2">
        <f>+R50+R51</f>
        <v>0</v>
      </c>
      <c r="S49" s="2">
        <f t="shared" ref="S49" si="77">SUM(S50:S51)</f>
        <v>0</v>
      </c>
      <c r="T49" s="2">
        <f t="shared" ref="T49" si="78">SUM(T50:T51)</f>
        <v>0</v>
      </c>
      <c r="U49" s="4">
        <f t="shared" si="72"/>
        <v>0</v>
      </c>
      <c r="V49" s="2">
        <f>+V50+V51</f>
        <v>0</v>
      </c>
      <c r="W49" s="2">
        <f>+W50+W51</f>
        <v>0</v>
      </c>
      <c r="X49" s="2">
        <f t="shared" ref="X49" si="79">SUM(X50:X51)</f>
        <v>0</v>
      </c>
      <c r="Y49" s="2">
        <f t="shared" ref="Y49" si="80">SUM(Y50:Y51)</f>
        <v>0</v>
      </c>
      <c r="Z49" s="4">
        <f t="shared" si="73"/>
        <v>0</v>
      </c>
      <c r="AA49" s="4">
        <f t="shared" si="74"/>
        <v>28</v>
      </c>
      <c r="AB49" s="21">
        <f t="shared" si="63"/>
        <v>6.8126520681265207E-2</v>
      </c>
      <c r="AC49" s="1"/>
      <c r="AD49" s="1"/>
      <c r="AE49" s="29">
        <f>33+32+30+30</f>
        <v>125</v>
      </c>
    </row>
    <row r="50" spans="2:31" ht="54.75" customHeight="1" x14ac:dyDescent="0.2">
      <c r="B50" s="24"/>
      <c r="C50" s="96"/>
      <c r="D50" s="96"/>
      <c r="E50" s="96"/>
      <c r="F50" s="44"/>
      <c r="G50" s="10" t="s">
        <v>89</v>
      </c>
      <c r="H50" s="12" t="s">
        <v>18</v>
      </c>
      <c r="I50" s="31">
        <v>360</v>
      </c>
      <c r="J50" s="31">
        <v>26</v>
      </c>
      <c r="K50" s="31">
        <f>+I50+J50</f>
        <v>386</v>
      </c>
      <c r="L50" s="155">
        <v>28</v>
      </c>
      <c r="M50" s="87"/>
      <c r="N50" s="5"/>
      <c r="O50" s="5"/>
      <c r="P50" s="3">
        <f t="shared" si="71"/>
        <v>28</v>
      </c>
      <c r="Q50" s="5"/>
      <c r="R50" s="5"/>
      <c r="S50" s="5"/>
      <c r="T50" s="5"/>
      <c r="U50" s="3">
        <f t="shared" si="72"/>
        <v>0</v>
      </c>
      <c r="V50" s="5"/>
      <c r="W50" s="5"/>
      <c r="X50" s="5"/>
      <c r="Y50" s="5"/>
      <c r="Z50" s="3">
        <f t="shared" si="73"/>
        <v>0</v>
      </c>
      <c r="AA50" s="3">
        <f t="shared" si="74"/>
        <v>28</v>
      </c>
      <c r="AB50" s="34">
        <f t="shared" ref="AB50:AB51" si="81">SUM(AA50/K50)</f>
        <v>7.2538860103626937E-2</v>
      </c>
      <c r="AC50" s="1"/>
      <c r="AD50" s="82" t="s">
        <v>102</v>
      </c>
    </row>
    <row r="51" spans="2:31" ht="55.5" customHeight="1" x14ac:dyDescent="0.2">
      <c r="B51" s="24"/>
      <c r="C51" s="96"/>
      <c r="D51" s="96"/>
      <c r="E51" s="96"/>
      <c r="F51" s="44"/>
      <c r="G51" s="10" t="s">
        <v>90</v>
      </c>
      <c r="H51" s="12" t="s">
        <v>18</v>
      </c>
      <c r="I51" s="31">
        <v>25</v>
      </c>
      <c r="J51" s="31"/>
      <c r="K51" s="31">
        <f>+I51+J51</f>
        <v>25</v>
      </c>
      <c r="L51" s="155"/>
      <c r="M51" s="87"/>
      <c r="N51" s="5"/>
      <c r="O51" s="5"/>
      <c r="P51" s="3">
        <f t="shared" si="71"/>
        <v>0</v>
      </c>
      <c r="Q51" s="5"/>
      <c r="R51" s="5"/>
      <c r="S51" s="5"/>
      <c r="T51" s="5"/>
      <c r="U51" s="3">
        <f t="shared" si="72"/>
        <v>0</v>
      </c>
      <c r="V51" s="5"/>
      <c r="W51" s="5"/>
      <c r="X51" s="5"/>
      <c r="Y51" s="5"/>
      <c r="Z51" s="3">
        <f t="shared" si="73"/>
        <v>0</v>
      </c>
      <c r="AA51" s="3">
        <f t="shared" si="74"/>
        <v>0</v>
      </c>
      <c r="AB51" s="34">
        <f t="shared" si="81"/>
        <v>0</v>
      </c>
      <c r="AC51" s="1"/>
      <c r="AD51" s="1"/>
    </row>
    <row r="52" spans="2:31" s="52" customFormat="1" ht="24.75" customHeight="1" x14ac:dyDescent="0.2">
      <c r="B52" s="124" t="s">
        <v>53</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59"/>
    </row>
    <row r="53" spans="2:31" s="52" customFormat="1" ht="34.5" customHeight="1" x14ac:dyDescent="0.2">
      <c r="B53" s="123" t="s">
        <v>38</v>
      </c>
      <c r="C53" s="123"/>
      <c r="D53" s="123"/>
      <c r="E53" s="123"/>
      <c r="F53" s="98" t="s">
        <v>46</v>
      </c>
      <c r="G53" s="98"/>
      <c r="H53" s="98"/>
      <c r="I53" s="98"/>
      <c r="J53" s="98"/>
      <c r="K53" s="98"/>
      <c r="L53" s="98"/>
      <c r="M53" s="98"/>
      <c r="N53" s="98"/>
      <c r="O53" s="98"/>
      <c r="P53" s="98"/>
      <c r="Q53" s="98"/>
      <c r="R53" s="98"/>
      <c r="S53" s="98"/>
      <c r="T53" s="98"/>
      <c r="U53" s="98"/>
      <c r="V53" s="98"/>
      <c r="W53" s="98"/>
      <c r="X53" s="98"/>
      <c r="Y53" s="98"/>
      <c r="Z53" s="98"/>
      <c r="AA53" s="98"/>
      <c r="AB53" s="98"/>
      <c r="AC53" s="98"/>
      <c r="AD53" s="98"/>
    </row>
    <row r="54" spans="2:31" s="52" customFormat="1" ht="23.25" customHeight="1" x14ac:dyDescent="0.2">
      <c r="B54" s="97" t="s">
        <v>39</v>
      </c>
      <c r="C54" s="97"/>
      <c r="D54" s="97"/>
      <c r="E54" s="97"/>
      <c r="F54" s="98" t="s">
        <v>64</v>
      </c>
      <c r="G54" s="98"/>
      <c r="H54" s="98"/>
      <c r="I54" s="98"/>
      <c r="J54" s="98"/>
      <c r="K54" s="98"/>
      <c r="L54" s="98"/>
      <c r="M54" s="98"/>
      <c r="N54" s="98"/>
      <c r="O54" s="98"/>
      <c r="P54" s="98"/>
      <c r="Q54" s="98"/>
      <c r="R54" s="98"/>
      <c r="S54" s="98"/>
      <c r="T54" s="98"/>
      <c r="U54" s="98"/>
      <c r="V54" s="98"/>
      <c r="W54" s="98"/>
      <c r="X54" s="98"/>
      <c r="Y54" s="98"/>
      <c r="Z54" s="98"/>
      <c r="AA54" s="98"/>
      <c r="AB54" s="98"/>
      <c r="AC54" s="98"/>
      <c r="AD54" s="98"/>
    </row>
    <row r="55" spans="2:31" ht="21" customHeight="1" x14ac:dyDescent="0.2">
      <c r="B55" s="37"/>
      <c r="C55" s="99" t="s">
        <v>84</v>
      </c>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1"/>
    </row>
    <row r="56" spans="2:31" ht="57" customHeight="1" x14ac:dyDescent="0.2">
      <c r="B56" s="55" t="s">
        <v>47</v>
      </c>
      <c r="C56" s="102" t="s">
        <v>31</v>
      </c>
      <c r="D56" s="103"/>
      <c r="E56" s="104"/>
      <c r="F56" s="56" t="s">
        <v>32</v>
      </c>
      <c r="G56" s="66" t="s">
        <v>4</v>
      </c>
      <c r="H56" s="67" t="s">
        <v>3</v>
      </c>
      <c r="I56" s="68" t="s">
        <v>33</v>
      </c>
      <c r="J56" s="69" t="s">
        <v>98</v>
      </c>
      <c r="K56" s="68" t="s">
        <v>52</v>
      </c>
      <c r="L56" s="165" t="s">
        <v>5</v>
      </c>
      <c r="M56" s="83" t="s">
        <v>6</v>
      </c>
      <c r="N56" s="72" t="s">
        <v>7</v>
      </c>
      <c r="O56" s="72" t="s">
        <v>8</v>
      </c>
      <c r="P56" s="58" t="s">
        <v>91</v>
      </c>
      <c r="Q56" s="65" t="s">
        <v>9</v>
      </c>
      <c r="R56" s="65" t="s">
        <v>10</v>
      </c>
      <c r="S56" s="65" t="s">
        <v>11</v>
      </c>
      <c r="T56" s="65" t="s">
        <v>12</v>
      </c>
      <c r="U56" s="58" t="s">
        <v>54</v>
      </c>
      <c r="V56" s="65" t="s">
        <v>13</v>
      </c>
      <c r="W56" s="65" t="s">
        <v>14</v>
      </c>
      <c r="X56" s="65" t="s">
        <v>15</v>
      </c>
      <c r="Y56" s="65" t="s">
        <v>16</v>
      </c>
      <c r="Z56" s="58" t="s">
        <v>55</v>
      </c>
      <c r="AA56" s="58" t="s">
        <v>34</v>
      </c>
      <c r="AB56" s="58" t="s">
        <v>35</v>
      </c>
      <c r="AC56" s="58" t="s">
        <v>86</v>
      </c>
      <c r="AD56" s="58" t="s">
        <v>36</v>
      </c>
    </row>
    <row r="57" spans="2:31" ht="50.25" customHeight="1" x14ac:dyDescent="0.2">
      <c r="B57" s="17">
        <v>3</v>
      </c>
      <c r="C57" s="105" t="s">
        <v>80</v>
      </c>
      <c r="D57" s="105"/>
      <c r="E57" s="105"/>
      <c r="F57" s="48"/>
      <c r="G57" s="30"/>
      <c r="H57" s="2" t="s">
        <v>18</v>
      </c>
      <c r="I57" s="33">
        <v>474</v>
      </c>
      <c r="J57" s="33">
        <f>+J58</f>
        <v>0</v>
      </c>
      <c r="K57" s="33">
        <f>+I57+J57</f>
        <v>474</v>
      </c>
      <c r="L57" s="160">
        <f>+L58</f>
        <v>33</v>
      </c>
      <c r="M57" s="84">
        <f t="shared" ref="M57:O57" si="82">+M58</f>
        <v>39</v>
      </c>
      <c r="N57" s="33">
        <f t="shared" si="82"/>
        <v>0</v>
      </c>
      <c r="O57" s="33">
        <f t="shared" si="82"/>
        <v>0</v>
      </c>
      <c r="P57" s="7">
        <f>SUM(L57:O57)</f>
        <v>72</v>
      </c>
      <c r="Q57" s="33">
        <f>+Q58</f>
        <v>0</v>
      </c>
      <c r="R57" s="33">
        <f t="shared" ref="R57" si="83">+R58</f>
        <v>0</v>
      </c>
      <c r="S57" s="33">
        <f t="shared" ref="S57" si="84">+S58</f>
        <v>0</v>
      </c>
      <c r="T57" s="33">
        <f t="shared" ref="T57" si="85">+T58</f>
        <v>0</v>
      </c>
      <c r="U57" s="7">
        <f>SUM(Q57:T57)</f>
        <v>0</v>
      </c>
      <c r="V57" s="33">
        <f>+V58</f>
        <v>0</v>
      </c>
      <c r="W57" s="33">
        <f t="shared" ref="W57" si="86">+W58</f>
        <v>0</v>
      </c>
      <c r="X57" s="33">
        <f t="shared" ref="X57" si="87">+X58</f>
        <v>0</v>
      </c>
      <c r="Y57" s="33">
        <f t="shared" ref="Y57" si="88">+Y58</f>
        <v>0</v>
      </c>
      <c r="Z57" s="7">
        <f>SUM(V57:Y57)</f>
        <v>0</v>
      </c>
      <c r="AA57" s="33">
        <f>SUM(P57+U57+Z57)</f>
        <v>72</v>
      </c>
      <c r="AB57" s="21">
        <f>SUM(AA57/K57)</f>
        <v>0.15189873417721519</v>
      </c>
      <c r="AC57" s="1">
        <v>3952822</v>
      </c>
      <c r="AD57" s="70" t="s">
        <v>81</v>
      </c>
      <c r="AE57" s="29">
        <f>129+131+112+95</f>
        <v>467</v>
      </c>
    </row>
    <row r="58" spans="2:31" ht="45" customHeight="1" x14ac:dyDescent="0.2">
      <c r="B58" s="24"/>
      <c r="C58" s="96"/>
      <c r="D58" s="96"/>
      <c r="E58" s="96"/>
      <c r="F58" s="30" t="s">
        <v>61</v>
      </c>
      <c r="G58" s="30"/>
      <c r="H58" s="5" t="s">
        <v>18</v>
      </c>
      <c r="I58" s="33">
        <v>474</v>
      </c>
      <c r="J58" s="33">
        <f>+J59+J60+J61</f>
        <v>0</v>
      </c>
      <c r="K58" s="33">
        <f>+I58+J58</f>
        <v>474</v>
      </c>
      <c r="L58" s="160">
        <f>+L59+L60+L61</f>
        <v>33</v>
      </c>
      <c r="M58" s="84">
        <f t="shared" ref="M58:O58" si="89">+M59+M60+M61</f>
        <v>39</v>
      </c>
      <c r="N58" s="33">
        <f t="shared" si="89"/>
        <v>0</v>
      </c>
      <c r="O58" s="33">
        <f t="shared" si="89"/>
        <v>0</v>
      </c>
      <c r="P58" s="7">
        <f>SUM(L58:O58)</f>
        <v>72</v>
      </c>
      <c r="Q58" s="33">
        <f>+Q59+Q60+Q61</f>
        <v>0</v>
      </c>
      <c r="R58" s="33">
        <f t="shared" ref="R58" si="90">+R59+R60+R61</f>
        <v>0</v>
      </c>
      <c r="S58" s="33">
        <f t="shared" ref="S58" si="91">+S59+S60+S61</f>
        <v>0</v>
      </c>
      <c r="T58" s="33">
        <f t="shared" ref="T58" si="92">+T59+T60+T61</f>
        <v>0</v>
      </c>
      <c r="U58" s="7">
        <f>SUM(Q58:T58)</f>
        <v>0</v>
      </c>
      <c r="V58" s="33">
        <f>+V59+V60+V61</f>
        <v>0</v>
      </c>
      <c r="W58" s="33">
        <f t="shared" ref="W58" si="93">+W59+W60+W61</f>
        <v>0</v>
      </c>
      <c r="X58" s="33">
        <f t="shared" ref="X58" si="94">+X59+X60+X61</f>
        <v>0</v>
      </c>
      <c r="Y58" s="33">
        <f t="shared" ref="Y58" si="95">+Y59+Y60+Y61</f>
        <v>0</v>
      </c>
      <c r="Z58" s="7">
        <f>SUM(V58:Y58)</f>
        <v>0</v>
      </c>
      <c r="AA58" s="33">
        <f>SUM(P58+U58+Z58)</f>
        <v>72</v>
      </c>
      <c r="AB58" s="21">
        <f>SUM(AA58/K58)</f>
        <v>0.15189873417721519</v>
      </c>
      <c r="AC58" s="6"/>
      <c r="AD58" s="39"/>
      <c r="AE58" s="29">
        <f>129+131+112+95</f>
        <v>467</v>
      </c>
    </row>
    <row r="59" spans="2:31" ht="51" x14ac:dyDescent="0.2">
      <c r="B59" s="24"/>
      <c r="C59" s="96"/>
      <c r="D59" s="96"/>
      <c r="E59" s="96"/>
      <c r="F59" s="46"/>
      <c r="G59" s="28" t="s">
        <v>68</v>
      </c>
      <c r="H59" s="5" t="s">
        <v>18</v>
      </c>
      <c r="I59" s="31">
        <v>220</v>
      </c>
      <c r="J59" s="31"/>
      <c r="K59" s="31">
        <f>+I59+J59</f>
        <v>220</v>
      </c>
      <c r="L59" s="156">
        <v>14</v>
      </c>
      <c r="M59" s="85">
        <v>18</v>
      </c>
      <c r="N59" s="3"/>
      <c r="O59" s="3"/>
      <c r="P59" s="3">
        <f>SUM(L59:O59)</f>
        <v>32</v>
      </c>
      <c r="Q59" s="3"/>
      <c r="R59" s="3"/>
      <c r="S59" s="3"/>
      <c r="T59" s="3"/>
      <c r="U59" s="3">
        <f>SUM(Q59:T59)</f>
        <v>0</v>
      </c>
      <c r="V59" s="3"/>
      <c r="W59" s="3"/>
      <c r="X59" s="3"/>
      <c r="Y59" s="3"/>
      <c r="Z59" s="3">
        <f>SUM(V59:Y59)</f>
        <v>0</v>
      </c>
      <c r="AA59" s="3">
        <f>SUM(P59+U59+Z59)</f>
        <v>32</v>
      </c>
      <c r="AB59" s="34">
        <f>SUM(AA59/K59)</f>
        <v>0.14545454545454545</v>
      </c>
      <c r="AC59" s="11"/>
      <c r="AD59" s="28" t="s">
        <v>113</v>
      </c>
    </row>
    <row r="60" spans="2:31" ht="38.25" x14ac:dyDescent="0.2">
      <c r="B60" s="24"/>
      <c r="C60" s="96"/>
      <c r="D60" s="96"/>
      <c r="E60" s="96"/>
      <c r="F60" s="46"/>
      <c r="G60" s="28" t="s">
        <v>65</v>
      </c>
      <c r="H60" s="5" t="s">
        <v>18</v>
      </c>
      <c r="I60" s="31">
        <v>87</v>
      </c>
      <c r="J60" s="31"/>
      <c r="K60" s="31">
        <f t="shared" ref="K60:K61" si="96">+I60+J60</f>
        <v>87</v>
      </c>
      <c r="L60" s="156">
        <v>5</v>
      </c>
      <c r="M60" s="85">
        <v>7</v>
      </c>
      <c r="N60" s="3"/>
      <c r="O60" s="3"/>
      <c r="P60" s="3">
        <f>SUM(L60:O60)</f>
        <v>12</v>
      </c>
      <c r="Q60" s="3"/>
      <c r="R60" s="3"/>
      <c r="S60" s="3"/>
      <c r="T60" s="3"/>
      <c r="U60" s="3">
        <f>SUM(Q60:T60)</f>
        <v>0</v>
      </c>
      <c r="V60" s="3"/>
      <c r="W60" s="3"/>
      <c r="X60" s="3"/>
      <c r="Y60" s="3"/>
      <c r="Z60" s="3">
        <f>SUM(V60:Y60)</f>
        <v>0</v>
      </c>
      <c r="AA60" s="3">
        <f>SUM(P60+U60+Z60)</f>
        <v>12</v>
      </c>
      <c r="AB60" s="34">
        <f>SUM(AA60/K60)</f>
        <v>0.13793103448275862</v>
      </c>
      <c r="AC60" s="5"/>
      <c r="AD60" s="28" t="s">
        <v>114</v>
      </c>
    </row>
    <row r="61" spans="2:31" ht="89.25" x14ac:dyDescent="0.2">
      <c r="B61" s="24"/>
      <c r="C61" s="96"/>
      <c r="D61" s="96"/>
      <c r="E61" s="96"/>
      <c r="F61" s="47"/>
      <c r="G61" s="28" t="s">
        <v>66</v>
      </c>
      <c r="H61" s="5" t="s">
        <v>18</v>
      </c>
      <c r="I61" s="31">
        <v>167</v>
      </c>
      <c r="J61" s="31"/>
      <c r="K61" s="31">
        <f t="shared" si="96"/>
        <v>167</v>
      </c>
      <c r="L61" s="156">
        <v>14</v>
      </c>
      <c r="M61" s="85">
        <v>14</v>
      </c>
      <c r="N61" s="3"/>
      <c r="O61" s="3"/>
      <c r="P61" s="3">
        <f>SUM(L61:O61)</f>
        <v>28</v>
      </c>
      <c r="Q61" s="3"/>
      <c r="R61" s="3"/>
      <c r="S61" s="3"/>
      <c r="T61" s="3"/>
      <c r="U61" s="3">
        <f>SUM(Q61:T61)</f>
        <v>0</v>
      </c>
      <c r="V61" s="3"/>
      <c r="W61" s="3"/>
      <c r="X61" s="3"/>
      <c r="Y61" s="3"/>
      <c r="Z61" s="3">
        <f>SUM(V61:Y61)</f>
        <v>0</v>
      </c>
      <c r="AA61" s="3">
        <f>SUM(P61+U61+Z61)</f>
        <v>28</v>
      </c>
      <c r="AB61" s="34">
        <f>SUM(AA61/K61)</f>
        <v>0.16766467065868262</v>
      </c>
      <c r="AC61" s="11"/>
      <c r="AD61" s="28" t="s">
        <v>115</v>
      </c>
    </row>
    <row r="62" spans="2:31" ht="30.75" customHeight="1" x14ac:dyDescent="0.2">
      <c r="B62" s="93" t="s">
        <v>92</v>
      </c>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5"/>
    </row>
    <row r="63" spans="2:31" x14ac:dyDescent="0.2">
      <c r="S63" s="52"/>
    </row>
    <row r="64" spans="2:31" x14ac:dyDescent="0.2">
      <c r="I64" s="61"/>
      <c r="J64" s="61"/>
      <c r="S64" s="52"/>
    </row>
    <row r="65" spans="9:29" x14ac:dyDescent="0.2">
      <c r="I65" s="61"/>
      <c r="J65" s="61"/>
      <c r="S65" s="52"/>
    </row>
    <row r="66" spans="9:29" x14ac:dyDescent="0.2">
      <c r="I66" s="61"/>
      <c r="J66" s="61"/>
      <c r="S66" s="52"/>
    </row>
    <row r="67" spans="9:29" x14ac:dyDescent="0.2">
      <c r="I67" s="61"/>
      <c r="J67" s="61"/>
      <c r="S67" s="52"/>
    </row>
    <row r="68" spans="9:29" ht="22.5" customHeight="1" x14ac:dyDescent="0.2">
      <c r="S68" s="52"/>
    </row>
    <row r="69" spans="9:29" ht="27.75" hidden="1" customHeight="1" x14ac:dyDescent="0.2">
      <c r="I69" s="77" t="e">
        <f>+#REF!+#REF!+#REF!+#REF!+#REF!+#REF!+#REF!+#REF!+#REF!+#REF!+#REF!+#REF!+#REF!+#REF!+#REF!+#REF!+#REF!+#REF!+#REF!+#REF!+#REF!+#REF!+#REF!+#REF!+#REF!+#REF!+I18+I27+I35+I38+I45+I49+I58+#REF!+#REF!+#REF!+#REF!+#REF!+#REF!+#REF!+#REF!+#REF!+#REF!+#REF!+#REF!+#REF!+#REF!+#REF!+#REF!+#REF!+#REF!+#REF!+#REF!+#REF!</f>
        <v>#REF!</v>
      </c>
      <c r="J69" s="77"/>
      <c r="K69" s="77" t="e">
        <f>+#REF!+#REF!+#REF!+#REF!+#REF!+#REF!+#REF!+#REF!+#REF!+#REF!+#REF!+#REF!+#REF!+#REF!+#REF!+#REF!+#REF!+#REF!+#REF!+#REF!+#REF!+#REF!+#REF!+#REF!+#REF!+#REF!+K18+K27+K35+K38+K45+K49+K58+#REF!+#REF!+#REF!+#REF!+#REF!+#REF!+#REF!+#REF!+#REF!+#REF!+#REF!+#REF!+#REF!+#REF!+#REF!+#REF!+#REF!+#REF!+#REF!+#REF!+#REF!</f>
        <v>#REF!</v>
      </c>
      <c r="L69" s="75" t="e">
        <f>+#REF!+#REF!+#REF!+#REF!+#REF!+#REF!+#REF!+#REF!+#REF!+#REF!+#REF!+#REF!+#REF!+#REF!+#REF!+#REF!+#REF!+#REF!+#REF!+#REF!+#REF!+#REF!+#REF!+#REF!+#REF!+#REF!+L18+L27+L35+L38+L45+L49+L58+#REF!+#REF!+#REF!+#REF!+#REF!+#REF!+#REF!+#REF!+#REF!+#REF!+#REF!+#REF!+#REF!+#REF!+#REF!+#REF!+#REF!+#REF!+#REF!+#REF!+#REF!</f>
        <v>#REF!</v>
      </c>
      <c r="M69" s="75" t="e">
        <f>+#REF!+#REF!+#REF!+#REF!+#REF!+#REF!+#REF!+#REF!+#REF!+#REF!+#REF!+#REF!+#REF!+#REF!+#REF!+#REF!+#REF!+#REF!+#REF!+#REF!+#REF!+#REF!+#REF!+#REF!+#REF!+#REF!+M18+M27+M35+M38+M45+M49+M58+#REF!+#REF!+#REF!+#REF!+#REF!+#REF!+#REF!+#REF!+#REF!+#REF!+#REF!+#REF!+#REF!+#REF!+#REF!+#REF!+#REF!+#REF!+#REF!+#REF!+#REF!</f>
        <v>#REF!</v>
      </c>
      <c r="N69" s="75" t="e">
        <f>+#REF!+#REF!+#REF!+#REF!+#REF!+#REF!+#REF!+#REF!+#REF!+#REF!+#REF!+#REF!+#REF!+#REF!+#REF!+#REF!+#REF!+#REF!+#REF!+#REF!+#REF!+#REF!+#REF!+#REF!+#REF!+#REF!+N18+N27+N35+N38+N45+N49+N58+#REF!+#REF!+#REF!+#REF!+#REF!+#REF!+#REF!+#REF!+#REF!+#REF!+#REF!+#REF!+#REF!+#REF!+#REF!+#REF!+#REF!+#REF!+#REF!+#REF!+#REF!</f>
        <v>#REF!</v>
      </c>
      <c r="O69" s="75" t="e">
        <f>+#REF!+#REF!+#REF!+#REF!+#REF!+#REF!+#REF!+#REF!+#REF!+#REF!+#REF!+#REF!+#REF!+#REF!+#REF!+#REF!+#REF!+#REF!+#REF!+#REF!+#REF!+#REF!+#REF!+#REF!+#REF!+#REF!+O18+O27+O35+O38+O45+O49+O58+#REF!+#REF!+#REF!+#REF!+#REF!+#REF!+#REF!+#REF!+#REF!+#REF!+#REF!+#REF!+#REF!+#REF!+#REF!+#REF!+#REF!+#REF!+#REF!+#REF!+#REF!</f>
        <v>#REF!</v>
      </c>
      <c r="P69" s="74" t="e">
        <f>+L69+M69+N69+O69</f>
        <v>#REF!</v>
      </c>
      <c r="Q69" s="75" t="e">
        <f>+#REF!+#REF!+#REF!+#REF!+#REF!+#REF!+#REF!+#REF!+#REF!+#REF!+#REF!+#REF!+#REF!+#REF!+#REF!+#REF!+#REF!+#REF!+#REF!+#REF!+#REF!+#REF!+#REF!+#REF!+#REF!+#REF!+Q18+Q27+Q35+Q38+Q45+Q49+Q58+#REF!+#REF!+#REF!+#REF!+#REF!+#REF!+#REF!+#REF!+#REF!+#REF!+#REF!+#REF!+#REF!+#REF!+#REF!+#REF!+#REF!+#REF!+#REF!+#REF!+#REF!</f>
        <v>#REF!</v>
      </c>
      <c r="R69" s="75" t="e">
        <f>+#REF!+#REF!+#REF!+#REF!+#REF!+#REF!+#REF!+#REF!+#REF!+#REF!+#REF!+#REF!+#REF!+#REF!+#REF!+#REF!+#REF!+#REF!+#REF!+#REF!+#REF!+#REF!+#REF!+#REF!+#REF!+#REF!+R18+R27+R35+R38+R45+R49+R58+#REF!+#REF!+#REF!+#REF!+#REF!+#REF!+#REF!+#REF!+#REF!+#REF!+#REF!+#REF!+#REF!+#REF!+#REF!+#REF!+#REF!+#REF!+#REF!+#REF!+#REF!</f>
        <v>#REF!</v>
      </c>
      <c r="S69" s="75" t="e">
        <f>+#REF!+#REF!+#REF!+#REF!+#REF!+#REF!+#REF!+#REF!+#REF!+#REF!+#REF!+#REF!+#REF!+#REF!+#REF!+#REF!+#REF!+#REF!+#REF!+#REF!+#REF!+#REF!+#REF!+#REF!+#REF!+#REF!+S18+S27+S35+S38+S45+S49+S58+#REF!+#REF!+#REF!+#REF!+#REF!+#REF!+#REF!+#REF!+#REF!+#REF!+#REF!+#REF!+#REF!+#REF!+#REF!+#REF!+#REF!+#REF!+#REF!+#REF!+#REF!</f>
        <v>#REF!</v>
      </c>
      <c r="T69" s="75" t="e">
        <f>+#REF!+#REF!+#REF!+#REF!+#REF!+#REF!+#REF!+#REF!+#REF!+#REF!+#REF!+#REF!+#REF!+#REF!+#REF!+#REF!+#REF!+#REF!+#REF!+#REF!+#REF!+#REF!+#REF!+#REF!+#REF!+#REF!+T18+T27+T35+T38+T45+T49+T58+#REF!+#REF!+#REF!+#REF!+#REF!+#REF!+#REF!+#REF!+#REF!+#REF!+#REF!+#REF!+#REF!+#REF!+#REF!+#REF!+#REF!+#REF!+#REF!+#REF!+#REF!</f>
        <v>#REF!</v>
      </c>
      <c r="U69" s="74" t="e">
        <f>+Q69+R69+S69+T69</f>
        <v>#REF!</v>
      </c>
      <c r="V69" s="75" t="e">
        <f>+#REF!+#REF!+#REF!+#REF!+#REF!+#REF!+#REF!+#REF!+#REF!+#REF!+#REF!+#REF!+#REF!+#REF!+#REF!+#REF!+#REF!+#REF!+#REF!+#REF!+#REF!+#REF!+#REF!+#REF!+#REF!+#REF!+V18+V27+V35+V38+V45+V49+V58+#REF!+#REF!+#REF!+#REF!+#REF!+#REF!+#REF!+#REF!+#REF!+#REF!+#REF!+#REF!+#REF!+#REF!+#REF!+#REF!+#REF!+#REF!+#REF!+#REF!+#REF!</f>
        <v>#REF!</v>
      </c>
      <c r="W69" s="75" t="e">
        <f>+#REF!+#REF!+#REF!+#REF!+#REF!+#REF!+#REF!+#REF!+#REF!+#REF!+#REF!+#REF!+#REF!+#REF!+#REF!+#REF!+#REF!+#REF!+#REF!+#REF!+#REF!+#REF!+#REF!+#REF!+#REF!+#REF!+W18+W27+W35+W38+W45+W49+W58+#REF!+#REF!+#REF!+#REF!+#REF!+#REF!+#REF!+#REF!+#REF!+#REF!+#REF!+#REF!+#REF!+#REF!+#REF!+#REF!+#REF!+#REF!+#REF!+#REF!+#REF!</f>
        <v>#REF!</v>
      </c>
      <c r="X69" s="75" t="e">
        <f>+#REF!+#REF!+#REF!+#REF!+#REF!+#REF!+#REF!+#REF!+#REF!+#REF!+#REF!+#REF!+#REF!+#REF!+#REF!+#REF!+#REF!+#REF!+#REF!+#REF!+#REF!+#REF!+#REF!+#REF!+#REF!+#REF!+X18+X27+X35+X38+X45+X49+X58+#REF!+#REF!+#REF!+#REF!+#REF!+#REF!+#REF!+#REF!+#REF!+#REF!+#REF!+#REF!+#REF!+#REF!+#REF!+#REF!+#REF!+#REF!+#REF!+#REF!+#REF!</f>
        <v>#REF!</v>
      </c>
      <c r="Y69" s="75" t="e">
        <f>+#REF!+#REF!+#REF!+#REF!+#REF!+#REF!+#REF!+#REF!+#REF!+#REF!+#REF!+#REF!+#REF!+#REF!+#REF!+#REF!+#REF!+#REF!+#REF!+#REF!+#REF!+#REF!+#REF!+#REF!+#REF!+#REF!+Y18+Y27+Y35+Y38+Y45+Y49+Y58+#REF!+#REF!+#REF!+#REF!+#REF!+#REF!+#REF!+#REF!+#REF!+#REF!+#REF!+#REF!+#REF!+#REF!+#REF!+#REF!+#REF!+#REF!+#REF!+#REF!+#REF!</f>
        <v>#REF!</v>
      </c>
      <c r="Z69" s="74" t="e">
        <f>+V69+W69+X69+Y69</f>
        <v>#REF!</v>
      </c>
      <c r="AA69" s="74" t="e">
        <f>+P69+U69+Z69</f>
        <v>#REF!</v>
      </c>
      <c r="AB69" s="76" t="e">
        <f>+AA69/K69</f>
        <v>#REF!</v>
      </c>
      <c r="AC69" s="73" t="e">
        <f>+#REF!</f>
        <v>#REF!</v>
      </c>
    </row>
    <row r="70" spans="9:29" x14ac:dyDescent="0.2">
      <c r="I70" s="61"/>
      <c r="J70" s="61"/>
      <c r="K70" s="61"/>
      <c r="P70" s="63"/>
      <c r="Q70" s="61"/>
      <c r="S70" s="52"/>
    </row>
    <row r="71" spans="9:29" x14ac:dyDescent="0.2">
      <c r="Q71" s="61"/>
      <c r="S71" s="52"/>
      <c r="U71" s="61"/>
      <c r="W71" s="61"/>
      <c r="X71" s="61"/>
    </row>
    <row r="72" spans="9:29" x14ac:dyDescent="0.2">
      <c r="M72" s="61"/>
      <c r="S72" s="52"/>
    </row>
    <row r="73" spans="9:29" x14ac:dyDescent="0.2">
      <c r="Q73" s="53" t="s">
        <v>71</v>
      </c>
      <c r="S73" s="64"/>
    </row>
  </sheetData>
  <mergeCells count="74">
    <mergeCell ref="B34:AC34"/>
    <mergeCell ref="C33:E33"/>
    <mergeCell ref="C30:E30"/>
    <mergeCell ref="C28:E28"/>
    <mergeCell ref="D26:AD26"/>
    <mergeCell ref="C24:E24"/>
    <mergeCell ref="B25:AC25"/>
    <mergeCell ref="B26:C26"/>
    <mergeCell ref="B11:AC11"/>
    <mergeCell ref="C27:E27"/>
    <mergeCell ref="B7:AD7"/>
    <mergeCell ref="B8:E8"/>
    <mergeCell ref="F9:AD9"/>
    <mergeCell ref="F8:AD8"/>
    <mergeCell ref="F10:AD10"/>
    <mergeCell ref="B10:E10"/>
    <mergeCell ref="B9:E9"/>
    <mergeCell ref="B12:E12"/>
    <mergeCell ref="C19:E19"/>
    <mergeCell ref="C20:E20"/>
    <mergeCell ref="C17:E17"/>
    <mergeCell ref="B13:E13"/>
    <mergeCell ref="B16:H16"/>
    <mergeCell ref="C15:E15"/>
    <mergeCell ref="F12:AD12"/>
    <mergeCell ref="F13:AD13"/>
    <mergeCell ref="B21:AC21"/>
    <mergeCell ref="C31:E31"/>
    <mergeCell ref="C29:E29"/>
    <mergeCell ref="C14:AD14"/>
    <mergeCell ref="C22:E22"/>
    <mergeCell ref="C23:E23"/>
    <mergeCell ref="B53:E53"/>
    <mergeCell ref="B52:AC52"/>
    <mergeCell ref="C32:E32"/>
    <mergeCell ref="C43:E43"/>
    <mergeCell ref="C49:E49"/>
    <mergeCell ref="F41:AD41"/>
    <mergeCell ref="C37:E37"/>
    <mergeCell ref="C42:AD42"/>
    <mergeCell ref="C36:E36"/>
    <mergeCell ref="B41:E41"/>
    <mergeCell ref="F40:AD40"/>
    <mergeCell ref="C51:E51"/>
    <mergeCell ref="C44:E44"/>
    <mergeCell ref="C45:E45"/>
    <mergeCell ref="C46:E46"/>
    <mergeCell ref="B39:AC39"/>
    <mergeCell ref="B1:AD1"/>
    <mergeCell ref="B4:D4"/>
    <mergeCell ref="E5:AD5"/>
    <mergeCell ref="E6:AD6"/>
    <mergeCell ref="B6:D6"/>
    <mergeCell ref="B2:AD2"/>
    <mergeCell ref="B3:D3"/>
    <mergeCell ref="B5:D5"/>
    <mergeCell ref="E3:AD3"/>
    <mergeCell ref="E4:AD4"/>
    <mergeCell ref="B62:AD62"/>
    <mergeCell ref="C38:E38"/>
    <mergeCell ref="B40:E40"/>
    <mergeCell ref="C48:E48"/>
    <mergeCell ref="C59:E59"/>
    <mergeCell ref="C58:E58"/>
    <mergeCell ref="C60:E60"/>
    <mergeCell ref="C47:E47"/>
    <mergeCell ref="F53:AD53"/>
    <mergeCell ref="C50:E50"/>
    <mergeCell ref="C61:E61"/>
    <mergeCell ref="F54:AD54"/>
    <mergeCell ref="C55:AD55"/>
    <mergeCell ref="C56:E56"/>
    <mergeCell ref="B54:E54"/>
    <mergeCell ref="C57:E57"/>
  </mergeCells>
  <printOptions horizontalCentered="1"/>
  <pageMargins left="0" right="0" top="0.39370078740157483" bottom="0.39370078740157483" header="0.39370078740157483" footer="0.39370078740157483"/>
  <pageSetup scale="44" orientation="landscape" r:id="rId1"/>
  <headerFooter>
    <oddFooter>&amp;C&amp;9PLAN OPERATIVO ANUAL, 2026
&amp;P</oddFooter>
  </headerFooter>
  <rowBreaks count="2" manualBreakCount="2">
    <brk id="24" max="29" man="1"/>
    <brk id="38"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2026-03-04T14:02:39Z</cp:lastPrinted>
  <dcterms:created xsi:type="dcterms:W3CDTF">2019-01-08T14:24:40Z</dcterms:created>
  <dcterms:modified xsi:type="dcterms:W3CDTF">2026-03-04T14:08:31Z</dcterms:modified>
</cp:coreProperties>
</file>