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5MAYO 2026\"/>
    </mc:Choice>
  </mc:AlternateContent>
  <xr:revisionPtr revIDLastSave="0" documentId="13_ncr:1_{F30472CA-B22C-4A77-82DC-F85761C3D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O20" i="3" l="1"/>
  <c r="O25" i="3"/>
  <c r="O24" i="3"/>
  <c r="O19" i="3"/>
  <c r="O21" i="3"/>
  <c r="M19" i="3"/>
  <c r="M18" i="3" s="1"/>
  <c r="M21" i="3"/>
  <c r="M24" i="3"/>
  <c r="L19" i="3"/>
  <c r="L24" i="3"/>
  <c r="L25" i="3"/>
  <c r="I19" i="3"/>
  <c r="I20" i="3"/>
  <c r="I18" i="3" s="1"/>
  <c r="K19" i="3"/>
  <c r="K18" i="3"/>
  <c r="K24" i="3"/>
  <c r="K25" i="3"/>
  <c r="J19" i="3"/>
  <c r="J20" i="3"/>
  <c r="J24" i="3"/>
  <c r="W18" i="3"/>
  <c r="V18" i="3"/>
  <c r="U18" i="3"/>
  <c r="T18" i="3"/>
  <c r="R18" i="3"/>
  <c r="Q18" i="3"/>
  <c r="P18" i="3"/>
  <c r="H18" i="3"/>
  <c r="O18" i="3" l="1"/>
  <c r="S18" i="3" s="1"/>
  <c r="L18" i="3"/>
  <c r="J18" i="3"/>
  <c r="X18" i="3"/>
  <c r="N18" i="3" l="1"/>
  <c r="Y18" i="3" s="1"/>
  <c r="Z18" i="3" s="1"/>
  <c r="N24" i="3" l="1"/>
  <c r="S23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<sst xmlns="http://schemas.openxmlformats.org/spreadsheetml/2006/main" count="72" uniqueCount="67">
  <si>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</si>
  <si>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</si>
  <si>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</si>
  <si>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</si>
  <si>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</si>
  <si>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</si>
  <si>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</si>
  <si>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</si>
  <si>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</si>
  <si>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</si>
  <si>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</si>
  <si>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</si>
  <si>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</si>
  <si>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</si>
  <si>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</si>
  <si>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</si>
  <si>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</si>
  <si>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</si>
  <si>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</si>
  <si>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</si>
  <si>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</si>
  <si>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</si>
  <si>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</si>
  <si>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</si>
  <si>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</si>
  <si>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</si>
  <si>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</si>
  <si>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</si>
  <si>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</si>
  <si>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</si>
  <si>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</si>
  <si>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</si>
  <si>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</si>
  <si>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</si>
  <si>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</si>
  <si>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</si>
  <si>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</si>
  <si>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</si>
  <si>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</si>
  <si>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</si>
  <si>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</si>
  <si>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</si>
  <si>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</si>
  <si>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</si>
  <si>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</si>
  <si>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</si>
  <si>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</si>
  <si>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</si>
  <si>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</si>
  <si>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</si>
  <si>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</si>
  <si>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</si>
  <si>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</si>
  <si>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</si>
  <si>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</si>
  <si>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</si>
  <si>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</si>
  <si>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</si>
  <si>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</si>
  <si>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</si>
  <si>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</si>
  <si>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</si>
  <si>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</si>
  <si>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</si>
  <si>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</si>
  <si>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 xml:space="preserve">32.75 % DE EJECUCIÓN
</t>
  </si>
  <si>
    <t>RPI-MET-5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</si>
</sst>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justify" vertical="justify"/>
    </xf>
    <xf numFmtId="0" fontId="5" fillId="2" borderId="1" xfId="1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AF7" sqref="AF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5" width="20" customWidth="1"/>
    <col min="6" max="6" width="19.42578125" customWidth="1"/>
    <col min="7" max="7" width="12.7109375" customWidth="1"/>
    <col min="8" max="9" width="9.7109375" customWidth="1"/>
    <col min="10" max="10" width="9.57031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customWidth="1"/>
    <col min="15" max="15" width="8.5703125" customWidth="1"/>
    <col min="16" max="16" width="7.85546875" hidden="1" customWidth="1"/>
    <col min="17" max="17" width="8.7109375" hidden="1" customWidth="1"/>
    <col min="18" max="18" width="7.85546875" hidden="1" customWidth="1"/>
    <col min="19" max="19" width="11.42578125" customWidth="1"/>
    <col min="20" max="24" width="11.42578125" hidden="1" customWidth="1"/>
    <col min="25" max="25" width="11.140625" customWidth="1"/>
    <col min="27" max="27" width="12.42578125" customWidth="1"/>
    <col min="28" max="28" width="19.42578125" customWidth="1"/>
  </cols>
  <sheetData>
    <row r="1" spans="1:28" ht="18" x14ac:dyDescent="0.25">
      <c r="A1" s="24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</row>
    <row r="3" spans="1:28" ht="24" customHeight="1" x14ac:dyDescent="0.25">
      <c r="A3" s="39" t="s">
        <v>54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5" customHeight="1" x14ac:dyDescent="0.25">
      <c r="A4" s="40" t="s">
        <v>38</v>
      </c>
      <c r="B4" s="40"/>
      <c r="C4" s="40"/>
      <c r="D4" s="41" t="s">
        <v>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5" customHeight="1" x14ac:dyDescent="0.25">
      <c r="A5" s="42" t="s">
        <v>39</v>
      </c>
      <c r="B5" s="42"/>
      <c r="C5" s="42"/>
      <c r="D5" s="43" t="s">
        <v>1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32.25" customHeight="1" x14ac:dyDescent="0.25">
      <c r="A6" s="42" t="s">
        <v>40</v>
      </c>
      <c r="B6" s="42"/>
      <c r="C6" s="42"/>
      <c r="D6" s="43" t="s">
        <v>24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144" customHeight="1" x14ac:dyDescent="0.25">
      <c r="A7" s="44" t="s">
        <v>2</v>
      </c>
      <c r="B7" s="45"/>
      <c r="C7" s="46"/>
      <c r="D7" s="47" t="s">
        <v>59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9.5" customHeight="1" x14ac:dyDescent="0.25">
      <c r="A8" s="51" t="s">
        <v>55</v>
      </c>
      <c r="B8" s="51"/>
      <c r="C8" s="51"/>
      <c r="D8" s="52" t="s">
        <v>56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17.25" customHeight="1" x14ac:dyDescent="0.25">
      <c r="A9" s="53" t="s">
        <v>62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ht="15.75" customHeight="1" x14ac:dyDescent="0.25">
      <c r="A10" s="48" t="s">
        <v>32</v>
      </c>
      <c r="B10" s="48"/>
      <c r="C10" s="48"/>
      <c r="D10" s="48"/>
      <c r="E10" s="49" t="s">
        <v>41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8" ht="15.75" customHeight="1" x14ac:dyDescent="0.25">
      <c r="A11" s="48" t="s">
        <v>25</v>
      </c>
      <c r="B11" s="48"/>
      <c r="C11" s="48"/>
      <c r="D11" s="48"/>
      <c r="E11" s="75" t="s">
        <v>60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15.75" customHeight="1" x14ac:dyDescent="0.25">
      <c r="A12" s="76" t="s">
        <v>42</v>
      </c>
      <c r="B12" s="77"/>
      <c r="C12" s="77"/>
      <c r="D12" s="78"/>
      <c r="E12" s="79" t="s">
        <v>51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</row>
    <row r="13" spans="1:28" ht="15.75" customHeight="1" x14ac:dyDescent="0.25">
      <c r="A13" s="81" t="s">
        <v>36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28" ht="15.75" customHeight="1" x14ac:dyDescent="0.25">
      <c r="A14" s="57" t="s">
        <v>33</v>
      </c>
      <c r="B14" s="57"/>
      <c r="C14" s="57"/>
      <c r="D14" s="57"/>
      <c r="E14" s="58" t="s">
        <v>48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</row>
    <row r="15" spans="1:28" ht="15.75" customHeight="1" x14ac:dyDescent="0.25">
      <c r="A15" s="57" t="s">
        <v>34</v>
      </c>
      <c r="B15" s="57"/>
      <c r="C15" s="57"/>
      <c r="D15" s="57"/>
      <c r="E15" s="67" t="s">
        <v>35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</row>
    <row r="16" spans="1:28" ht="15.75" x14ac:dyDescent="0.25">
      <c r="A16" s="23"/>
      <c r="B16" s="64" t="s">
        <v>57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51" customHeight="1" x14ac:dyDescent="0.25">
      <c r="A17" s="26" t="s">
        <v>37</v>
      </c>
      <c r="B17" s="60" t="s">
        <v>26</v>
      </c>
      <c r="C17" s="61"/>
      <c r="D17" s="62"/>
      <c r="E17" s="27" t="s">
        <v>27</v>
      </c>
      <c r="F17" s="28" t="s">
        <v>4</v>
      </c>
      <c r="G17" s="29" t="s">
        <v>3</v>
      </c>
      <c r="H17" s="30" t="s">
        <v>28</v>
      </c>
      <c r="I17" s="30" t="s">
        <v>44</v>
      </c>
      <c r="J17" s="31" t="s">
        <v>5</v>
      </c>
      <c r="K17" s="31" t="s">
        <v>6</v>
      </c>
      <c r="L17" s="31" t="s">
        <v>7</v>
      </c>
      <c r="M17" s="31" t="s">
        <v>8</v>
      </c>
      <c r="N17" s="32" t="s">
        <v>63</v>
      </c>
      <c r="O17" s="33" t="s">
        <v>9</v>
      </c>
      <c r="P17" s="33" t="s">
        <v>10</v>
      </c>
      <c r="Q17" s="33" t="s">
        <v>11</v>
      </c>
      <c r="R17" s="33" t="s">
        <v>12</v>
      </c>
      <c r="S17" s="32" t="s">
        <v>45</v>
      </c>
      <c r="T17" s="33" t="s">
        <v>13</v>
      </c>
      <c r="U17" s="33" t="s">
        <v>14</v>
      </c>
      <c r="V17" s="33" t="s">
        <v>15</v>
      </c>
      <c r="W17" s="33" t="s">
        <v>16</v>
      </c>
      <c r="X17" s="32" t="s">
        <v>46</v>
      </c>
      <c r="Y17" s="32" t="s">
        <v>29</v>
      </c>
      <c r="Z17" s="32" t="s">
        <v>30</v>
      </c>
      <c r="AA17" s="32" t="s">
        <v>64</v>
      </c>
      <c r="AB17" s="32" t="s">
        <v>31</v>
      </c>
    </row>
    <row r="18" spans="1:28" ht="51" customHeight="1" x14ac:dyDescent="0.25">
      <c r="A18" s="2"/>
      <c r="B18" s="66" t="s">
        <v>49</v>
      </c>
      <c r="C18" s="66"/>
      <c r="D18" s="66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34984</v>
      </c>
      <c r="J18" s="8">
        <f>+J19+J20+J21</f>
        <v>2448</v>
      </c>
      <c r="K18" s="8">
        <f t="shared" ref="K18:M18" si="0">+K19+K20+K21</f>
        <v>3082</v>
      </c>
      <c r="L18" s="8">
        <f t="shared" si="0"/>
        <v>2653</v>
      </c>
      <c r="M18" s="8">
        <f t="shared" si="0"/>
        <v>3399</v>
      </c>
      <c r="N18" s="16">
        <f>SUM(J18:M18)</f>
        <v>11582</v>
      </c>
      <c r="O18" s="8">
        <f t="shared" ref="O18:R18" si="1">+O19+O20+O21</f>
        <v>2544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16">
        <f>SUM(O18:R18)</f>
        <v>2544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14126</v>
      </c>
      <c r="Z18" s="34">
        <f>SUM(Y18/I18)</f>
        <v>0.40378458723988109</v>
      </c>
      <c r="AA18" s="3">
        <v>19341188</v>
      </c>
      <c r="AB18" s="35" t="s">
        <v>65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20000+2720-3000+8897</f>
        <v>28617</v>
      </c>
      <c r="J19" s="7">
        <f>2448-13-542</f>
        <v>1893</v>
      </c>
      <c r="K19" s="7">
        <f>442+1319+299+1022-11-525</f>
        <v>2546</v>
      </c>
      <c r="L19" s="7">
        <f>272+1648+733-26-586</f>
        <v>2041</v>
      </c>
      <c r="M19" s="7">
        <f>683+251+331+2134-746-23</f>
        <v>2630</v>
      </c>
      <c r="N19" s="7">
        <f>SUM(J19:M19)</f>
        <v>9110</v>
      </c>
      <c r="O19" s="7">
        <f>117+108+1349+943-568</f>
        <v>1949</v>
      </c>
      <c r="P19" s="7"/>
      <c r="Q19" s="7"/>
      <c r="R19" s="7"/>
      <c r="S19" s="7">
        <f t="shared" ref="S19:S25" si="4">SUM(O19:R19)</f>
        <v>1949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11059</v>
      </c>
      <c r="Z19" s="17">
        <f t="shared" ref="Z19:Z25" si="6">SUM(Y19/I19)</f>
        <v>0.38644861445993639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f>1200-333</f>
        <v>867</v>
      </c>
      <c r="J20" s="7">
        <f>1+12</f>
        <v>13</v>
      </c>
      <c r="K20" s="7">
        <v>11</v>
      </c>
      <c r="L20" s="7">
        <v>26</v>
      </c>
      <c r="M20" s="7">
        <v>23</v>
      </c>
      <c r="N20" s="7">
        <f t="shared" ref="N20:N25" si="7">SUM(J20:M20)</f>
        <v>73</v>
      </c>
      <c r="O20" s="7">
        <f>2+7+18</f>
        <v>27</v>
      </c>
      <c r="P20" s="7"/>
      <c r="Q20" s="7"/>
      <c r="R20" s="7"/>
      <c r="S20" s="22">
        <f t="shared" si="4"/>
        <v>27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100</v>
      </c>
      <c r="Z20" s="17">
        <f>SUM(Y20/I20)</f>
        <v>0.11534025374855825</v>
      </c>
      <c r="AA20" s="3"/>
      <c r="AB20" s="3"/>
    </row>
    <row r="21" spans="1:28" ht="63.7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5500</v>
      </c>
      <c r="J21" s="7">
        <v>542</v>
      </c>
      <c r="K21" s="7">
        <v>525</v>
      </c>
      <c r="L21" s="7">
        <v>586</v>
      </c>
      <c r="M21" s="7">
        <f>221+59+466</f>
        <v>746</v>
      </c>
      <c r="N21" s="7">
        <f t="shared" si="7"/>
        <v>2399</v>
      </c>
      <c r="O21" s="7">
        <f>535+33</f>
        <v>568</v>
      </c>
      <c r="P21" s="7"/>
      <c r="Q21" s="7"/>
      <c r="R21" s="7"/>
      <c r="S21" s="7">
        <f t="shared" si="4"/>
        <v>568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2967</v>
      </c>
      <c r="Z21" s="17">
        <f t="shared" si="6"/>
        <v>0.53945454545454541</v>
      </c>
      <c r="AA21" s="3"/>
      <c r="AB21" s="3"/>
    </row>
    <row r="22" spans="1:28" ht="51" x14ac:dyDescent="0.25">
      <c r="A22" s="2"/>
      <c r="B22" s="63"/>
      <c r="C22" s="63"/>
      <c r="D22" s="63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137</v>
      </c>
      <c r="L22" s="7">
        <v>148</v>
      </c>
      <c r="M22" s="7">
        <v>144</v>
      </c>
      <c r="N22" s="12">
        <f t="shared" si="7"/>
        <v>570</v>
      </c>
      <c r="O22" s="12">
        <v>150</v>
      </c>
      <c r="P22" s="12"/>
      <c r="Q22" s="12"/>
      <c r="R22" s="12"/>
      <c r="S22" s="12">
        <f t="shared" si="4"/>
        <v>150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720</v>
      </c>
      <c r="Z22" s="17">
        <f t="shared" si="6"/>
        <v>0.4</v>
      </c>
      <c r="AA22" s="8" t="s">
        <v>47</v>
      </c>
      <c r="AB22" s="5"/>
    </row>
    <row r="23" spans="1:28" ht="25.5" x14ac:dyDescent="0.25">
      <c r="A23" s="2"/>
      <c r="B23" s="69"/>
      <c r="C23" s="70"/>
      <c r="D23" s="71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684</v>
      </c>
      <c r="L23" s="7">
        <v>1420</v>
      </c>
      <c r="M23" s="7">
        <v>1139</v>
      </c>
      <c r="N23" s="12">
        <f t="shared" si="7"/>
        <v>4124</v>
      </c>
      <c r="O23" s="12">
        <v>1301</v>
      </c>
      <c r="P23" s="12"/>
      <c r="Q23" s="12"/>
      <c r="R23" s="25"/>
      <c r="S23" s="12">
        <f>SUM(O23:R23)</f>
        <v>1301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5425</v>
      </c>
      <c r="Z23" s="17">
        <f>SUM(Y23/I23)</f>
        <v>0.4264937106918239</v>
      </c>
      <c r="AA23" s="8"/>
      <c r="AB23" s="8"/>
    </row>
    <row r="24" spans="1:28" ht="25.5" x14ac:dyDescent="0.25">
      <c r="A24" s="2"/>
      <c r="B24" s="72"/>
      <c r="C24" s="73"/>
      <c r="D24" s="74"/>
      <c r="E24" s="13"/>
      <c r="F24" s="10" t="s">
        <v>50</v>
      </c>
      <c r="G24" s="6" t="s">
        <v>18</v>
      </c>
      <c r="H24" s="7">
        <v>20400</v>
      </c>
      <c r="I24" s="7">
        <v>20400</v>
      </c>
      <c r="J24" s="7">
        <f>236+633+209+615</f>
        <v>1693</v>
      </c>
      <c r="K24" s="7">
        <f>140+627+280+4+830</f>
        <v>1881</v>
      </c>
      <c r="L24" s="7">
        <f>274+1115+147+391+12</f>
        <v>1939</v>
      </c>
      <c r="M24" s="7">
        <f>298+598+8+7+212+892</f>
        <v>2015</v>
      </c>
      <c r="N24" s="12">
        <f t="shared" si="7"/>
        <v>7528</v>
      </c>
      <c r="O24" s="12">
        <f>87+16+523+1185</f>
        <v>1811</v>
      </c>
      <c r="P24" s="12"/>
      <c r="Q24" s="12"/>
      <c r="R24" s="12"/>
      <c r="S24" s="12">
        <f t="shared" si="4"/>
        <v>1811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9339</v>
      </c>
      <c r="Z24" s="17">
        <f t="shared" si="6"/>
        <v>0.4577941176470588</v>
      </c>
      <c r="AA24" s="11"/>
      <c r="AB24" s="11"/>
    </row>
    <row r="25" spans="1:28" x14ac:dyDescent="0.25">
      <c r="A25" s="2"/>
      <c r="B25" s="69"/>
      <c r="C25" s="70"/>
      <c r="D25" s="71"/>
      <c r="E25" s="13"/>
      <c r="F25" s="10" t="s">
        <v>43</v>
      </c>
      <c r="G25" s="6" t="s">
        <v>18</v>
      </c>
      <c r="H25" s="7">
        <v>4780</v>
      </c>
      <c r="I25" s="12">
        <v>4780</v>
      </c>
      <c r="J25" s="7">
        <v>320</v>
      </c>
      <c r="K25" s="7">
        <f>316+9</f>
        <v>325</v>
      </c>
      <c r="L25" s="7">
        <f>550+14</f>
        <v>564</v>
      </c>
      <c r="M25" s="7">
        <v>335</v>
      </c>
      <c r="N25" s="12">
        <f t="shared" si="7"/>
        <v>1544</v>
      </c>
      <c r="O25" s="12">
        <f>322+14</f>
        <v>336</v>
      </c>
      <c r="P25" s="12"/>
      <c r="Q25" s="12"/>
      <c r="R25" s="12"/>
      <c r="S25" s="12">
        <f t="shared" si="4"/>
        <v>336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1880</v>
      </c>
      <c r="Z25" s="17">
        <f t="shared" si="6"/>
        <v>0.39330543933054396</v>
      </c>
      <c r="AA25" s="11"/>
      <c r="AB25" s="11"/>
    </row>
    <row r="26" spans="1:28" ht="15.75" customHeight="1" x14ac:dyDescent="0.25">
      <c r="A26" s="55" t="s">
        <v>61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</sheetData>
  <mergeCells count="32">
    <mergeCell ref="A11:D11"/>
    <mergeCell ref="E11:AB11"/>
    <mergeCell ref="A12:D12"/>
    <mergeCell ref="E12:AB12"/>
    <mergeCell ref="A13:AB13"/>
    <mergeCell ref="A26:AB26"/>
    <mergeCell ref="A14:D14"/>
    <mergeCell ref="E14:AB14"/>
    <mergeCell ref="B17:D17"/>
    <mergeCell ref="B22:D22"/>
    <mergeCell ref="B16:AB16"/>
    <mergeCell ref="B18:D18"/>
    <mergeCell ref="A15:D15"/>
    <mergeCell ref="E15:AB15"/>
    <mergeCell ref="B23:D23"/>
    <mergeCell ref="B24:D24"/>
    <mergeCell ref="B25:D25"/>
    <mergeCell ref="A6:C6"/>
    <mergeCell ref="D6:AB6"/>
    <mergeCell ref="A7:C7"/>
    <mergeCell ref="D7:AB7"/>
    <mergeCell ref="A10:D10"/>
    <mergeCell ref="E10:AB10"/>
    <mergeCell ref="A8:C8"/>
    <mergeCell ref="D8:AB8"/>
    <mergeCell ref="A9:AB9"/>
    <mergeCell ref="A2:AB2"/>
    <mergeCell ref="A3:AB3"/>
    <mergeCell ref="A4:C4"/>
    <mergeCell ref="D4:AB4"/>
    <mergeCell ref="A5:C5"/>
    <mergeCell ref="D5:AB5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2026-06-08T13:31:52Z</cp:lastPrinted>
  <dcterms:created xsi:type="dcterms:W3CDTF">2019-01-08T14:24:40Z</dcterms:created>
  <dcterms:modified xsi:type="dcterms:W3CDTF">2026-06-08T13:33:15Z</dcterms:modified>
</cp:coreProperties>
</file>