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ALERIA\IPO MARZO 2026\"/>
    </mc:Choice>
  </mc:AlternateContent>
  <xr:revisionPtr revIDLastSave="0" documentId="8_{E45099F6-0BE6-4C14-85B8-F17C921D531E}" xr6:coauthVersionLast="36" xr6:coauthVersionMax="36" xr10:uidLastSave="{00000000-0000-0000-0000-000000000000}"/>
  <bookViews>
    <workbookView xWindow="0" yWindow="0" windowWidth="24720" windowHeight="12225" activeTab="2" xr2:uid="{00000000-000D-0000-FFFF-FFFF00000000}"/>
  </bookViews>
  <sheets>
    <sheet name="ENERO" sheetId="3" r:id="rId1"/>
    <sheet name="A FEBRERO" sheetId="2" r:id="rId2"/>
    <sheet name=" A MARZO" sheetId="1" r:id="rId3"/>
  </sheets>
  <definedNames>
    <definedName name="_xlnm.Print_Area" localSheetId="2">' A MARZO'!$B$4:$AJ$36</definedName>
    <definedName name="_xlnm.Print_Titles" localSheetId="2">' A MARZO'!$1:$1</definedName>
  </definedNames>
  <calcPr calcId="191029"/>
</workbook>
</file>

<file path=xl/calcChain.xml><?xml version="1.0" encoding="utf-8"?>
<calcChain xmlns="http://schemas.openxmlformats.org/spreadsheetml/2006/main">
  <c r="AC36" i="3" l="1"/>
  <c r="AD36" i="3" s="1"/>
  <c r="AE36" i="3" s="1"/>
  <c r="X36" i="3"/>
  <c r="S36" i="3"/>
  <c r="AC35" i="3"/>
  <c r="X35" i="3"/>
  <c r="AD35" i="3" s="1"/>
  <c r="AE35" i="3" s="1"/>
  <c r="S35" i="3"/>
  <c r="AC34" i="3"/>
  <c r="AD34" i="3" s="1"/>
  <c r="AE34" i="3" s="1"/>
  <c r="X34" i="3"/>
  <c r="S34" i="3"/>
  <c r="AC33" i="3"/>
  <c r="AD33" i="3" s="1"/>
  <c r="AE33" i="3" s="1"/>
  <c r="X33" i="3"/>
  <c r="S33" i="3"/>
  <c r="AC32" i="3"/>
  <c r="AD32" i="3" s="1"/>
  <c r="AE32" i="3" s="1"/>
  <c r="X32" i="3"/>
  <c r="S32" i="3"/>
  <c r="S31" i="3"/>
  <c r="AD31" i="3" s="1"/>
  <c r="AE31" i="3" s="1"/>
  <c r="AC30" i="3"/>
  <c r="AD30" i="3" s="1"/>
  <c r="AE30" i="3" s="1"/>
  <c r="X30" i="3"/>
  <c r="S30" i="3"/>
  <c r="AC29" i="3"/>
  <c r="AD29" i="3" s="1"/>
  <c r="AE29" i="3" s="1"/>
  <c r="X29" i="3"/>
  <c r="S29" i="3"/>
  <c r="AC28" i="3"/>
  <c r="AD28" i="3" s="1"/>
  <c r="AE28" i="3" s="1"/>
  <c r="X28" i="3"/>
  <c r="S28" i="3"/>
  <c r="AC27" i="3"/>
  <c r="AD27" i="3" s="1"/>
  <c r="AE27" i="3" s="1"/>
  <c r="X27" i="3"/>
  <c r="S27" i="3"/>
  <c r="AC26" i="3"/>
  <c r="AD26" i="3" s="1"/>
  <c r="AE26" i="3" s="1"/>
  <c r="X26" i="3"/>
  <c r="S26" i="3"/>
  <c r="AC25" i="3"/>
  <c r="X25" i="3"/>
  <c r="AD25" i="3" s="1"/>
  <c r="AE25" i="3" s="1"/>
  <c r="S25" i="3"/>
  <c r="AC24" i="3"/>
  <c r="AD24" i="3" s="1"/>
  <c r="AE24" i="3" s="1"/>
  <c r="X24" i="3"/>
  <c r="S24" i="3"/>
  <c r="AC23" i="3"/>
  <c r="AD23" i="3" s="1"/>
  <c r="AE23" i="3" s="1"/>
  <c r="X23" i="3"/>
  <c r="S23" i="3"/>
  <c r="AC22" i="3"/>
  <c r="X22" i="3"/>
  <c r="AC21" i="3"/>
  <c r="X21" i="3"/>
  <c r="AC20" i="3"/>
  <c r="X20" i="3"/>
  <c r="O20" i="3"/>
  <c r="S20" i="3" s="1"/>
  <c r="N20" i="3"/>
  <c r="J20" i="3"/>
  <c r="AC19" i="3"/>
  <c r="AD19" i="3" s="1"/>
  <c r="AE19" i="3" s="1"/>
  <c r="X19" i="3"/>
  <c r="S19" i="3"/>
  <c r="N19" i="3"/>
  <c r="J19" i="3"/>
  <c r="AC18" i="3"/>
  <c r="X18" i="3"/>
  <c r="O18" i="3"/>
  <c r="O17" i="3" s="1"/>
  <c r="S17" i="3" s="1"/>
  <c r="N18" i="3"/>
  <c r="N17" i="3" s="1"/>
  <c r="J18" i="3"/>
  <c r="J17" i="3" s="1"/>
  <c r="AF17" i="3"/>
  <c r="AC17" i="3"/>
  <c r="AD17" i="3" s="1"/>
  <c r="AE17" i="3" s="1"/>
  <c r="X17" i="3"/>
  <c r="M17" i="3"/>
  <c r="L17" i="3"/>
  <c r="K17" i="3"/>
  <c r="AF16" i="3"/>
  <c r="AC16" i="3"/>
  <c r="AD16" i="3" s="1"/>
  <c r="AE16" i="3" s="1"/>
  <c r="X16" i="3"/>
  <c r="O16" i="3"/>
  <c r="S16" i="3" s="1"/>
  <c r="N16" i="3"/>
  <c r="L16" i="3"/>
  <c r="J16" i="3"/>
  <c r="AD20" i="3" l="1"/>
  <c r="AE20" i="3" s="1"/>
  <c r="S18" i="3"/>
  <c r="AD18" i="3" s="1"/>
  <c r="AE18" i="3" s="1"/>
  <c r="AI43" i="2" l="1"/>
  <c r="Y43" i="2"/>
  <c r="X43" i="2"/>
  <c r="W43" i="2"/>
  <c r="U43" i="2"/>
  <c r="T43" i="2"/>
  <c r="I43" i="2"/>
  <c r="AF35" i="2"/>
  <c r="AA35" i="2"/>
  <c r="V35" i="2"/>
  <c r="AG35" i="2" s="1"/>
  <c r="AH35" i="2" s="1"/>
  <c r="AF34" i="2"/>
  <c r="AA34" i="2"/>
  <c r="V34" i="2"/>
  <c r="AG34" i="2" s="1"/>
  <c r="AH34" i="2" s="1"/>
  <c r="AF33" i="2"/>
  <c r="AA33" i="2"/>
  <c r="AG33" i="2" s="1"/>
  <c r="AH33" i="2" s="1"/>
  <c r="V33" i="2"/>
  <c r="AF32" i="2"/>
  <c r="AA32" i="2"/>
  <c r="V32" i="2"/>
  <c r="AG32" i="2" s="1"/>
  <c r="AH32" i="2" s="1"/>
  <c r="AF31" i="2"/>
  <c r="AA31" i="2"/>
  <c r="V31" i="2"/>
  <c r="AG31" i="2" s="1"/>
  <c r="AH31" i="2" s="1"/>
  <c r="AF30" i="2"/>
  <c r="AA30" i="2"/>
  <c r="V30" i="2"/>
  <c r="AG30" i="2" s="1"/>
  <c r="AH30" i="2" s="1"/>
  <c r="AF29" i="2"/>
  <c r="AA29" i="2"/>
  <c r="V29" i="2"/>
  <c r="AG29" i="2" s="1"/>
  <c r="AH29" i="2" s="1"/>
  <c r="AF28" i="2"/>
  <c r="AA28" i="2"/>
  <c r="V28" i="2"/>
  <c r="AG28" i="2" s="1"/>
  <c r="AH28" i="2" s="1"/>
  <c r="AF27" i="2"/>
  <c r="AA27" i="2"/>
  <c r="V27" i="2"/>
  <c r="AG27" i="2" s="1"/>
  <c r="AH27" i="2" s="1"/>
  <c r="AF26" i="2"/>
  <c r="AA26" i="2"/>
  <c r="V26" i="2"/>
  <c r="AG26" i="2" s="1"/>
  <c r="AH26" i="2" s="1"/>
  <c r="AF25" i="2"/>
  <c r="AA25" i="2"/>
  <c r="V25" i="2"/>
  <c r="AG25" i="2" s="1"/>
  <c r="AH25" i="2" s="1"/>
  <c r="AF24" i="2"/>
  <c r="AA24" i="2"/>
  <c r="V24" i="2"/>
  <c r="AG24" i="2" s="1"/>
  <c r="AH24" i="2" s="1"/>
  <c r="AG23" i="2"/>
  <c r="AH23" i="2" s="1"/>
  <c r="AF23" i="2"/>
  <c r="AA23" i="2"/>
  <c r="V23" i="2"/>
  <c r="AF22" i="2"/>
  <c r="AA22" i="2"/>
  <c r="AF21" i="2"/>
  <c r="AA21" i="2"/>
  <c r="V21" i="2"/>
  <c r="AG21" i="2" s="1"/>
  <c r="AH21" i="2" s="1"/>
  <c r="AK20" i="2"/>
  <c r="AF20" i="2"/>
  <c r="AA20" i="2"/>
  <c r="V20" i="2"/>
  <c r="AG20" i="2" s="1"/>
  <c r="AH20" i="2" s="1"/>
  <c r="S20" i="2"/>
  <c r="R20" i="2"/>
  <c r="Q20" i="2"/>
  <c r="J20" i="2"/>
  <c r="AK19" i="2"/>
  <c r="AF19" i="2"/>
  <c r="AA19" i="2"/>
  <c r="V19" i="2"/>
  <c r="AG19" i="2" s="1"/>
  <c r="AH19" i="2" s="1"/>
  <c r="Q19" i="2"/>
  <c r="Q17" i="2" s="1"/>
  <c r="J19" i="2"/>
  <c r="AK18" i="2"/>
  <c r="AK17" i="2" s="1"/>
  <c r="AK16" i="2" s="1"/>
  <c r="AF18" i="2"/>
  <c r="AA18" i="2"/>
  <c r="S18" i="2"/>
  <c r="R18" i="2"/>
  <c r="V18" i="2" s="1"/>
  <c r="AG18" i="2" s="1"/>
  <c r="AH18" i="2" s="1"/>
  <c r="Q18" i="2"/>
  <c r="J18" i="2"/>
  <c r="AE17" i="2"/>
  <c r="AE43" i="2" s="1"/>
  <c r="AD17" i="2"/>
  <c r="AD43" i="2" s="1"/>
  <c r="AC17" i="2"/>
  <c r="AC43" i="2" s="1"/>
  <c r="AB17" i="2"/>
  <c r="AF17" i="2" s="1"/>
  <c r="AA17" i="2"/>
  <c r="Z17" i="2"/>
  <c r="Z43" i="2" s="1"/>
  <c r="Y17" i="2"/>
  <c r="X17" i="2"/>
  <c r="W17" i="2"/>
  <c r="U17" i="2"/>
  <c r="T17" i="2"/>
  <c r="S17" i="2"/>
  <c r="S43" i="2" s="1"/>
  <c r="V43" i="2" s="1"/>
  <c r="R17" i="2"/>
  <c r="V17" i="2" s="1"/>
  <c r="P17" i="2"/>
  <c r="O17" i="2"/>
  <c r="N17" i="2"/>
  <c r="M17" i="2"/>
  <c r="L17" i="2"/>
  <c r="K17" i="2"/>
  <c r="J17" i="2"/>
  <c r="AF16" i="2"/>
  <c r="AA16" i="2"/>
  <c r="U16" i="2"/>
  <c r="T16" i="2"/>
  <c r="S16" i="2"/>
  <c r="R16" i="2"/>
  <c r="V16" i="2" s="1"/>
  <c r="AG16" i="2" s="1"/>
  <c r="Q16" i="2"/>
  <c r="P16" i="2"/>
  <c r="N16" i="2"/>
  <c r="M16" i="2"/>
  <c r="J16" i="2" s="1"/>
  <c r="AG17" i="2" l="1"/>
  <c r="AH17" i="2" s="1"/>
  <c r="AA43" i="2"/>
  <c r="AG43" i="2" s="1"/>
  <c r="AH43" i="2" s="1"/>
  <c r="AH16" i="2"/>
  <c r="AB43" i="2"/>
  <c r="AF43" i="2" s="1"/>
  <c r="T18" i="1" l="1"/>
  <c r="S20" i="1"/>
  <c r="R20" i="1" l="1"/>
  <c r="V35" i="1" l="1"/>
  <c r="R18" i="1"/>
  <c r="I16" i="1"/>
  <c r="O16" i="1" l="1"/>
  <c r="S18" i="1"/>
  <c r="Q20" i="1"/>
  <c r="Q18" i="1"/>
  <c r="J20" i="1"/>
  <c r="S16" i="1" l="1"/>
  <c r="S17" i="1"/>
  <c r="T16" i="1" l="1"/>
  <c r="U16" i="1"/>
  <c r="T17" i="1"/>
  <c r="U17" i="1"/>
  <c r="AF21" i="1"/>
  <c r="AA21" i="1"/>
  <c r="V21" i="1"/>
  <c r="AG21" i="1" l="1"/>
  <c r="AH21" i="1" s="1"/>
  <c r="AF16" i="1"/>
  <c r="AA16" i="1"/>
  <c r="Q19" i="1" l="1"/>
  <c r="J18" i="1"/>
  <c r="J19" i="1"/>
  <c r="V19" i="1"/>
  <c r="V20" i="1"/>
  <c r="V23" i="1"/>
  <c r="V24" i="1"/>
  <c r="V25" i="1"/>
  <c r="V26" i="1"/>
  <c r="V27" i="1"/>
  <c r="V28" i="1"/>
  <c r="V29" i="1"/>
  <c r="V30" i="1"/>
  <c r="V31" i="1"/>
  <c r="V32" i="1"/>
  <c r="V33" i="1"/>
  <c r="V34" i="1"/>
  <c r="V18" i="1"/>
  <c r="P17" i="1"/>
  <c r="O17" i="1"/>
  <c r="N17" i="1"/>
  <c r="N16" i="1" s="1"/>
  <c r="M17" i="1"/>
  <c r="M16" i="1" s="1"/>
  <c r="L17" i="1"/>
  <c r="L16" i="1" s="1"/>
  <c r="K17" i="1"/>
  <c r="K16" i="1" s="1"/>
  <c r="J16" i="1" s="1"/>
  <c r="P16" i="1"/>
  <c r="J17" i="1" l="1"/>
  <c r="Q16" i="1"/>
  <c r="Q17" i="1"/>
  <c r="R17" i="1"/>
  <c r="V17" i="1" s="1"/>
  <c r="R16" i="1"/>
  <c r="V16" i="1" s="1"/>
  <c r="AG16" i="1" s="1"/>
  <c r="AE17" i="1" l="1"/>
  <c r="AD17" i="1"/>
  <c r="AC17" i="1"/>
  <c r="AB17" i="1"/>
  <c r="Z17" i="1"/>
  <c r="Y17" i="1"/>
  <c r="X17" i="1"/>
  <c r="W17" i="1"/>
  <c r="AF35" i="1"/>
  <c r="AF34" i="1"/>
  <c r="AF33" i="1"/>
  <c r="AF32" i="1"/>
  <c r="AF30" i="1"/>
  <c r="AF31" i="1"/>
  <c r="AF29" i="1"/>
  <c r="AF28" i="1"/>
  <c r="AF27" i="1"/>
  <c r="AF26" i="1"/>
  <c r="AF25" i="1"/>
  <c r="AF24" i="1"/>
  <c r="AF23" i="1"/>
  <c r="AF22" i="1"/>
  <c r="AF20" i="1"/>
  <c r="AF19" i="1"/>
  <c r="AF18" i="1"/>
  <c r="AA35" i="1"/>
  <c r="AA34" i="1"/>
  <c r="AA33" i="1"/>
  <c r="AA32" i="1"/>
  <c r="AA30" i="1"/>
  <c r="AA31" i="1"/>
  <c r="AA29" i="1"/>
  <c r="AA28" i="1"/>
  <c r="AA27" i="1"/>
  <c r="AA26" i="1"/>
  <c r="AA25" i="1"/>
  <c r="AA24" i="1"/>
  <c r="AA23" i="1"/>
  <c r="AG23" i="1" s="1"/>
  <c r="AA22" i="1"/>
  <c r="AA20" i="1"/>
  <c r="AA19" i="1"/>
  <c r="AA18" i="1"/>
  <c r="AA17" i="1" l="1"/>
  <c r="AG31" i="1"/>
  <c r="AH31" i="1" s="1"/>
  <c r="AG30" i="1"/>
  <c r="AH30" i="1" s="1"/>
  <c r="AG32" i="1"/>
  <c r="AH32" i="1" s="1"/>
  <c r="AG29" i="1"/>
  <c r="AH29" i="1" s="1"/>
  <c r="AG35" i="1"/>
  <c r="AH35" i="1" s="1"/>
  <c r="AG18" i="1"/>
  <c r="AH18" i="1" s="1"/>
  <c r="AG19" i="1"/>
  <c r="AH19" i="1" s="1"/>
  <c r="AG20" i="1"/>
  <c r="AH20" i="1" s="1"/>
  <c r="AG27" i="1"/>
  <c r="AH27" i="1" s="1"/>
  <c r="AG28" i="1"/>
  <c r="AH28" i="1" s="1"/>
  <c r="AG33" i="1"/>
  <c r="AH33" i="1" s="1"/>
  <c r="AG34" i="1"/>
  <c r="AH34" i="1" s="1"/>
  <c r="AH23" i="1"/>
  <c r="AG24" i="1"/>
  <c r="AH24" i="1" s="1"/>
  <c r="AG25" i="1"/>
  <c r="AH25" i="1" s="1"/>
  <c r="AG26" i="1"/>
  <c r="AH26" i="1" s="1"/>
  <c r="AF17" i="1"/>
  <c r="AG17" i="1" l="1"/>
  <c r="AH17" i="1" s="1"/>
  <c r="AK20" i="1" l="1"/>
  <c r="AK19" i="1"/>
  <c r="AK18" i="1"/>
  <c r="AK17" i="1" l="1"/>
  <c r="AK16" i="1" s="1"/>
  <c r="AH16" i="1"/>
</calcChain>
</file>

<file path=xl/sharedStrings.xml><?xml version="1.0" encoding="utf-8"?>
<sst xmlns="http://schemas.openxmlformats.org/spreadsheetml/2006/main" count="318" uniqueCount="94">
  <si>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</si>
  <si>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</si>
  <si>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</si>
  <si>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</si>
  <si>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</si>
  <si>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</si>
  <si>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</si>
  <si>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</si>
  <si>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</si>
  <si>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</si>
  <si>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</si>
  <si>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</si>
  <si>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</si>
  <si>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</si>
  <si>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</si>
  <si>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</si>
  <si>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</si>
  <si>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Persona </t>
  </si>
  <si>
    <t xml:space="preserve">Documento </t>
  </si>
  <si>
    <t xml:space="preserve">Registro </t>
  </si>
  <si>
    <t xml:space="preserve">Registro de Comerciantes Individuales </t>
  </si>
  <si>
    <t xml:space="preserve">Registro de Sociedades Extranjeras </t>
  </si>
  <si>
    <t xml:space="preserve">Registro de cancelación de sociedades </t>
  </si>
  <si>
    <t xml:space="preserve">Registro de emisión de acciones </t>
  </si>
  <si>
    <t xml:space="preserve">Registro de actas </t>
  </si>
  <si>
    <t xml:space="preserve">Registro de Modificación de Sociedades </t>
  </si>
  <si>
    <t xml:space="preserve">Registro de modificación de  Empresas </t>
  </si>
  <si>
    <t>Registro de Auxiliares de comercio</t>
  </si>
  <si>
    <t xml:space="preserve">Registro de cancelación de empresas </t>
  </si>
  <si>
    <t xml:space="preserve">Registro de mandatos </t>
  </si>
  <si>
    <t xml:space="preserve">Cancelación de mandatos </t>
  </si>
  <si>
    <t xml:space="preserve">Cancelación de acciones </t>
  </si>
  <si>
    <t xml:space="preserve">Certificaciones a usuarios </t>
  </si>
  <si>
    <t xml:space="preserve">Emisión de  edictos </t>
  </si>
  <si>
    <t>Modificación Sociedades extranjeras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</si>
  <si>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</si>
  <si>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</si>
  <si>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</si>
  <si>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</si>
  <si>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</si>
  <si>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</si>
  <si>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</si>
  <si>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</si>
  <si>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</si>
  <si>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</si>
  <si>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</si>
  <si>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Servicios de Registro de Patentes Comerciales y Títulos de Propiedad Intelectual.</t>
  </si>
  <si>
    <t>No.</t>
  </si>
  <si>
    <t>VISIÓN</t>
  </si>
  <si>
    <t>MISIÓN</t>
  </si>
  <si>
    <t>OBJETIVO ESTRATÉGICO</t>
  </si>
  <si>
    <t>Brindar certeza jurídica a través de los servicios registrales que presta el Ministerio de Economía.</t>
  </si>
  <si>
    <t xml:space="preserve">INDICADOR </t>
  </si>
  <si>
    <t xml:space="preserve">META VIGENTE  </t>
  </si>
  <si>
    <t>Registro, certificación, dar certeza jurídica  a todos los actos mercantiles que realizan las personas individuales o jurídicas, resguardando los documentos correspondientes y proporcionando la información que de ellos se haya registrado, facilitando  las operaciones mercantiles para incentivar la inversión nacional y extrajera y fomentar el desarrollo social y económico del país, de conformidad con el Código de Comercio, Reglamento y leyes aplicables.</t>
  </si>
  <si>
    <t>REGISTRO MERCANTIL GENERAL DE LA REPÚBLICA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</si>
  <si>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</si>
  <si>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</si>
  <si>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Tasa  de personas individuales y jurídicas beneficiadas con servicios registrales simplificados y automatizados  </t>
  </si>
  <si>
    <t xml:space="preserve">SEGUIMIENTO MENSUAL Y CUATRIMESTRAL DE EJECUCIÓN DE METAS FÍSICAS </t>
  </si>
  <si>
    <t xml:space="preserve">  </t>
  </si>
  <si>
    <t xml:space="preserve">Personas individuales y jurídicas beneficiadas con  servicios de registro de  patentes comerciales y títulos de propiedad intelectual </t>
  </si>
  <si>
    <t xml:space="preserve">Personas individuales y jurídicas beneficiadas con patentes de inscripción de sociedades nacionales,  comerciante individual y empresas mercantiles </t>
  </si>
  <si>
    <t>Registro de Sociedades Nacionales y Patentes electrónicas</t>
  </si>
  <si>
    <t>Registro de Empresas Mercantiles y Patentes electrónicas</t>
  </si>
  <si>
    <t>Publicaciones en boletín electrónico del Registro Mercantil</t>
  </si>
  <si>
    <r>
      <rPr>
        <b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sz val="7.5"/>
        <rFont val="Times New Roman"/>
        <family val="1"/>
      </rPr>
      <t xml:space="preserve">
</t>
    </r>
  </si>
  <si>
    <t>EJECUCIÓN MENSUAL, CUATRIMESTRAL Y ANUAL,  POA 2026</t>
  </si>
  <si>
    <t xml:space="preserve">        MINISTERIO DE ECONOMÍA 
MATRIZ DE PLANIFICACIÓN, POA 2026</t>
  </si>
  <si>
    <t>PRESUPUESTO VIGENTE 2026     EN  Q.</t>
  </si>
  <si>
    <t>PROGRAMA 11: SERVICIOS REGISTRALES</t>
  </si>
  <si>
    <t xml:space="preserve">Para el 2030 se ha incrementado a 284,740 el número de personas individuales y jurídicas beneficiadas con servicios registrales (Línea base de 242,740 en 2023 a 284,740 en 2030).   </t>
  </si>
  <si>
    <r>
      <t xml:space="preserve">AVANCE FÍSICO 1ER. </t>
    </r>
    <r>
      <rPr>
        <b/>
        <sz val="9"/>
        <color indexed="8"/>
        <rFont val="Times New Roman"/>
        <family val="1"/>
      </rPr>
      <t>CUATRIMESTRE</t>
    </r>
  </si>
  <si>
    <t>PRESUPUESTO APROBADO MEDIANTE DECRETO 36-2024, LEY DE PRESUPUESTO GENERAL DE INGRESOS Y EGRESOS DEL ESTADO PARA EL EJERCICIO FISCAL 2025, VIGENTE PARA EL EJERCICIO FISCAL 2026</t>
  </si>
  <si>
    <t>MODIFICACIÓN DE META INICIAL</t>
  </si>
  <si>
    <t>META VIGENTE</t>
  </si>
  <si>
    <t>MODIFICACIÓN 029</t>
  </si>
  <si>
    <t>MODIFICACIÓN 021</t>
  </si>
  <si>
    <t>MODIFICACIÓN 027</t>
  </si>
  <si>
    <t>DISMINUCIÓN POR CEDER PRESUPUESTO</t>
  </si>
  <si>
    <t>MODIFICACIÓN POR AUMENTO PRESUPUESTARIOS</t>
  </si>
  <si>
    <t>0</t>
  </si>
  <si>
    <t>% DE EJECUCIÓN</t>
  </si>
  <si>
    <t>0%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</si>
  <si>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</si>
  <si>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 xml:space="preserve">PROGRAMA 11 : SERVICIOS REGISTRALES </t>
  </si>
  <si>
    <t>Para el 2026, se ha incrementado a 251,885 el número de personas individuales y jurídicas beneficiadas con servicios registrales (Línea base de 120,008 en 2019 a 251,885 en 2026)</t>
  </si>
  <si>
    <t>REPROGRAMACIÓN MENSUAL, CUATRIMESTRAL Y ANUAL,  POA 2026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</si>
  <si>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</si>
  <si>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t>PRESUPUESTO VIGENTE 2026   EN  Q.</t>
  </si>
  <si>
    <t xml:space="preserve">% DE EJECUCIÓN
</t>
  </si>
  <si>
    <t xml:space="preserve">Registro de cancelación de auxiliares </t>
  </si>
  <si>
    <t>PRESUPUESTO APROBADO MEDIANTE DECRETO 36-2024, LEY DE PRESUPUESTO GENERAL DE INGRESOS Y EGRESOS DEL ESTADO PARA EL EJERCICIO FISCAL 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</si>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</sst>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sz val="12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7.5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Candara"/>
      <family val="2"/>
    </font>
    <font>
      <b/>
      <sz val="12"/>
      <color rgb="FFFFFF00"/>
      <name val="Times New Roman"/>
      <family val="1"/>
    </font>
    <font>
      <b/>
      <i/>
      <sz val="11"/>
      <color theme="1"/>
      <name val="Candara"/>
      <family val="2"/>
    </font>
    <font>
      <b/>
      <sz val="10"/>
      <color indexed="8"/>
      <name val="Times New Roman"/>
      <family val="1"/>
    </font>
    <font>
      <b/>
      <i/>
      <sz val="11"/>
      <name val="Times New Roman"/>
      <family val="1"/>
    </font>
    <font>
      <b/>
      <i/>
      <sz val="8"/>
      <name val="Times New Roman"/>
      <family val="1"/>
    </font>
    <font>
      <b/>
      <i/>
      <sz val="7.5"/>
      <name val="Times New Roman"/>
      <family val="1"/>
    </font>
    <font>
      <b/>
      <i/>
      <sz val="10"/>
      <name val="Times New Roman"/>
      <family val="1"/>
    </font>
    <font>
      <b/>
      <i/>
      <sz val="14"/>
      <color theme="0"/>
      <name val="Times New Roman"/>
      <family val="1"/>
    </font>
    <font>
      <b/>
      <i/>
      <sz val="12"/>
      <color theme="1"/>
      <name val="Times New Roman"/>
      <family val="1"/>
    </font>
    <font>
      <b/>
      <i/>
      <sz val="9"/>
      <name val="Times New Roman"/>
      <family val="1"/>
    </font>
    <font>
      <b/>
      <i/>
      <sz val="12"/>
      <name val="Times New Roman"/>
      <family val="1"/>
    </font>
    <font>
      <b/>
      <i/>
      <sz val="12"/>
      <color theme="0"/>
      <name val="Times New Roman"/>
      <family val="1"/>
    </font>
    <font>
      <b/>
      <sz val="11"/>
      <color indexed="8"/>
      <name val="Candara"/>
      <family val="2"/>
    </font>
    <font>
      <b/>
      <i/>
      <sz val="10"/>
      <color theme="0"/>
      <name val="Candara"/>
      <family val="2"/>
    </font>
    <font>
      <b/>
      <i/>
      <sz val="10"/>
      <color theme="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5" fillId="0" borderId="0">
      <alignment vertical="top"/>
    </xf>
    <xf numFmtId="43" fontId="15" fillId="0" borderId="0" applyFont="0" applyFill="0" applyBorder="0" applyAlignment="0" applyProtection="0">
      <alignment vertical="top"/>
    </xf>
    <xf numFmtId="9" fontId="15" fillId="0" borderId="0" applyFont="0" applyFill="0" applyBorder="0" applyAlignment="0" applyProtection="0">
      <alignment vertical="top"/>
    </xf>
    <xf numFmtId="43" fontId="1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0" fontId="1" fillId="0" borderId="1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5" fillId="2" borderId="1" xfId="0" applyFont="1" applyFill="1" applyBorder="1" applyAlignment="1">
      <alignment horizontal="center" vertical="top"/>
    </xf>
    <xf numFmtId="0" fontId="10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7" fillId="2" borderId="1" xfId="1" applyNumberFormat="1" applyFont="1" applyFill="1" applyBorder="1" applyAlignment="1">
      <alignment horizontal="center" vertical="top" wrapText="1"/>
    </xf>
    <xf numFmtId="4" fontId="10" fillId="2" borderId="1" xfId="1" applyNumberFormat="1" applyFont="1" applyFill="1" applyBorder="1" applyAlignment="1">
      <alignment vertical="top" wrapText="1"/>
    </xf>
    <xf numFmtId="3" fontId="3" fillId="2" borderId="1" xfId="4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/>
    </xf>
    <xf numFmtId="9" fontId="7" fillId="2" borderId="1" xfId="1" applyNumberFormat="1" applyFont="1" applyFill="1" applyBorder="1" applyAlignment="1">
      <alignment horizontal="center" vertical="top" wrapText="1"/>
    </xf>
    <xf numFmtId="0" fontId="4" fillId="0" borderId="1" xfId="1" applyFont="1" applyBorder="1"/>
    <xf numFmtId="3" fontId="3" fillId="2" borderId="4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justify" vertical="top" wrapText="1"/>
    </xf>
    <xf numFmtId="3" fontId="11" fillId="2" borderId="1" xfId="0" applyNumberFormat="1" applyFont="1" applyFill="1" applyBorder="1" applyAlignment="1">
      <alignment horizontal="justify" vertical="top" wrapText="1"/>
    </xf>
    <xf numFmtId="0" fontId="13" fillId="9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top" wrapText="1"/>
    </xf>
    <xf numFmtId="3" fontId="10" fillId="2" borderId="1" xfId="1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5" fillId="8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4" fillId="2" borderId="0" xfId="1" applyFont="1" applyFill="1" applyBorder="1"/>
    <xf numFmtId="0" fontId="4" fillId="0" borderId="0" xfId="1" applyFont="1" applyFill="1" applyBorder="1"/>
    <xf numFmtId="0" fontId="4" fillId="5" borderId="0" xfId="1" applyFont="1" applyFill="1" applyBorder="1"/>
    <xf numFmtId="0" fontId="5" fillId="3" borderId="8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4" fillId="0" borderId="0" xfId="1" applyFont="1" applyBorder="1"/>
    <xf numFmtId="0" fontId="7" fillId="3" borderId="7" xfId="1" applyFont="1" applyFill="1" applyBorder="1" applyAlignment="1">
      <alignment horizontal="center" vertical="center" wrapText="1"/>
    </xf>
    <xf numFmtId="0" fontId="16" fillId="8" borderId="4" xfId="1" applyFont="1" applyFill="1" applyBorder="1" applyAlignment="1">
      <alignment horizontal="left" vertical="center" wrapText="1"/>
    </xf>
    <xf numFmtId="3" fontId="4" fillId="0" borderId="0" xfId="1" applyNumberFormat="1" applyFont="1" applyBorder="1"/>
    <xf numFmtId="0" fontId="4" fillId="2" borderId="0" xfId="1" applyFont="1" applyFill="1" applyBorder="1" applyAlignment="1">
      <alignment vertical="top"/>
    </xf>
    <xf numFmtId="43" fontId="4" fillId="0" borderId="0" xfId="9" applyFont="1" applyBorder="1"/>
    <xf numFmtId="3" fontId="4" fillId="2" borderId="0" xfId="1" applyNumberFormat="1" applyFont="1" applyFill="1" applyBorder="1"/>
    <xf numFmtId="0" fontId="22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4" fontId="18" fillId="10" borderId="1" xfId="1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9" fontId="6" fillId="3" borderId="1" xfId="11" applyFont="1" applyFill="1" applyBorder="1" applyAlignment="1">
      <alignment horizontal="center" vertical="center" wrapText="1"/>
    </xf>
    <xf numFmtId="3" fontId="23" fillId="7" borderId="1" xfId="1" applyNumberFormat="1" applyFont="1" applyFill="1" applyBorder="1" applyAlignment="1">
      <alignment horizontal="center" vertical="center" wrapText="1"/>
    </xf>
    <xf numFmtId="0" fontId="24" fillId="3" borderId="1" xfId="1" applyFont="1" applyFill="1" applyBorder="1" applyAlignment="1">
      <alignment horizontal="center" vertical="center" wrapText="1"/>
    </xf>
    <xf numFmtId="0" fontId="24" fillId="3" borderId="7" xfId="1" applyFont="1" applyFill="1" applyBorder="1" applyAlignment="1">
      <alignment horizontal="center" vertical="center" wrapText="1"/>
    </xf>
    <xf numFmtId="0" fontId="25" fillId="2" borderId="1" xfId="2" applyFont="1" applyFill="1" applyBorder="1" applyAlignment="1">
      <alignment horizontal="center" vertical="center"/>
    </xf>
    <xf numFmtId="49" fontId="10" fillId="2" borderId="1" xfId="1" applyNumberFormat="1" applyFont="1" applyFill="1" applyBorder="1" applyAlignment="1">
      <alignment horizontal="center" vertical="center" wrapText="1"/>
    </xf>
    <xf numFmtId="0" fontId="4" fillId="0" borderId="0" xfId="1"/>
    <xf numFmtId="3" fontId="4" fillId="0" borderId="0" xfId="1" applyNumberFormat="1"/>
    <xf numFmtId="3" fontId="23" fillId="0" borderId="1" xfId="1" applyNumberFormat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/>
    </xf>
    <xf numFmtId="3" fontId="10" fillId="0" borderId="1" xfId="1" applyNumberFormat="1" applyFont="1" applyFill="1" applyBorder="1" applyAlignment="1">
      <alignment horizontal="center" vertical="top" wrapText="1"/>
    </xf>
    <xf numFmtId="0" fontId="13" fillId="0" borderId="1" xfId="1" applyFont="1" applyFill="1" applyBorder="1" applyAlignment="1">
      <alignment vertical="top" wrapText="1"/>
    </xf>
    <xf numFmtId="0" fontId="13" fillId="11" borderId="1" xfId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top" wrapText="1"/>
    </xf>
    <xf numFmtId="0" fontId="8" fillId="2" borderId="12" xfId="1" applyFont="1" applyFill="1" applyBorder="1" applyAlignment="1">
      <alignment horizontal="center" vertical="top" wrapText="1"/>
    </xf>
    <xf numFmtId="0" fontId="8" fillId="2" borderId="13" xfId="1" applyFont="1" applyFill="1" applyBorder="1" applyAlignment="1">
      <alignment horizontal="center" vertical="top" wrapText="1"/>
    </xf>
    <xf numFmtId="0" fontId="16" fillId="8" borderId="4" xfId="1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justify" vertical="top" wrapText="1"/>
    </xf>
    <xf numFmtId="0" fontId="3" fillId="2" borderId="5" xfId="4" applyFont="1" applyFill="1" applyBorder="1" applyAlignment="1">
      <alignment horizontal="justify"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9" xfId="4" applyFont="1" applyFill="1" applyBorder="1" applyAlignment="1">
      <alignment horizontal="left" vertical="top" wrapText="1"/>
    </xf>
    <xf numFmtId="0" fontId="3" fillId="2" borderId="1" xfId="4" applyFont="1" applyFill="1" applyBorder="1" applyAlignment="1">
      <alignment horizontal="left" vertical="top" wrapText="1"/>
    </xf>
    <xf numFmtId="0" fontId="3" fillId="2" borderId="2" xfId="4" applyFont="1" applyFill="1" applyBorder="1" applyAlignment="1">
      <alignment horizontal="left" vertical="top" wrapText="1"/>
    </xf>
    <xf numFmtId="0" fontId="4" fillId="2" borderId="0" xfId="1" applyFill="1" applyBorder="1"/>
    <xf numFmtId="0" fontId="4" fillId="5" borderId="0" xfId="1" applyFill="1" applyBorder="1"/>
    <xf numFmtId="0" fontId="4" fillId="2" borderId="0" xfId="1" applyFill="1"/>
    <xf numFmtId="0" fontId="4" fillId="2" borderId="0" xfId="1" applyFill="1" applyAlignment="1">
      <alignment vertical="top"/>
    </xf>
    <xf numFmtId="0" fontId="34" fillId="15" borderId="1" xfId="1" applyFont="1" applyFill="1" applyBorder="1" applyAlignment="1">
      <alignment horizontal="left" vertical="center" wrapText="1"/>
    </xf>
    <xf numFmtId="0" fontId="29" fillId="3" borderId="1" xfId="1" applyFont="1" applyFill="1" applyBorder="1" applyAlignment="1">
      <alignment vertical="center" wrapText="1"/>
    </xf>
    <xf numFmtId="0" fontId="25" fillId="2" borderId="1" xfId="2" applyFont="1" applyFill="1" applyBorder="1" applyAlignment="1">
      <alignment horizontal="center" vertical="center" wrapText="1"/>
    </xf>
    <xf numFmtId="0" fontId="35" fillId="2" borderId="1" xfId="2" applyFont="1" applyFill="1" applyBorder="1" applyAlignment="1">
      <alignment horizontal="center" vertical="center"/>
    </xf>
    <xf numFmtId="0" fontId="36" fillId="14" borderId="1" xfId="1" applyFont="1" applyFill="1" applyBorder="1" applyAlignment="1">
      <alignment horizontal="center" vertical="center" wrapText="1"/>
    </xf>
    <xf numFmtId="0" fontId="37" fillId="14" borderId="1" xfId="1" applyFont="1" applyFill="1" applyBorder="1" applyAlignment="1">
      <alignment horizontal="center" vertical="center" wrapText="1"/>
    </xf>
    <xf numFmtId="0" fontId="4" fillId="2" borderId="1" xfId="1" applyFill="1" applyBorder="1" applyAlignment="1">
      <alignment horizontal="center"/>
    </xf>
    <xf numFmtId="3" fontId="7" fillId="2" borderId="1" xfId="1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9" fontId="7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top" wrapText="1"/>
    </xf>
    <xf numFmtId="0" fontId="13" fillId="11" borderId="1" xfId="1" applyFont="1" applyFill="1" applyBorder="1" applyAlignment="1">
      <alignment horizontal="center" vertical="top" wrapText="1"/>
    </xf>
    <xf numFmtId="0" fontId="4" fillId="0" borderId="1" xfId="1" applyBorder="1"/>
    <xf numFmtId="3" fontId="10" fillId="2" borderId="1" xfId="1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9" fontId="10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/>
    </xf>
    <xf numFmtId="3" fontId="10" fillId="0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left" vertical="top" wrapText="1"/>
    </xf>
    <xf numFmtId="43" fontId="4" fillId="0" borderId="0" xfId="9" applyFont="1"/>
    <xf numFmtId="3" fontId="4" fillId="2" borderId="0" xfId="1" applyNumberFormat="1" applyFill="1"/>
    <xf numFmtId="0" fontId="4" fillId="0" borderId="1" xfId="1" applyFont="1" applyBorder="1" applyAlignment="1">
      <alignment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3" fontId="5" fillId="13" borderId="1" xfId="0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4" fontId="10" fillId="2" borderId="1" xfId="1" applyNumberFormat="1" applyFont="1" applyFill="1" applyBorder="1" applyAlignment="1">
      <alignment vertical="center" wrapText="1"/>
    </xf>
    <xf numFmtId="0" fontId="3" fillId="12" borderId="1" xfId="4" applyFont="1" applyFill="1" applyBorder="1" applyAlignment="1">
      <alignment horizontal="justify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49" fontId="3" fillId="13" borderId="1" xfId="1" applyNumberFormat="1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0" fontId="3" fillId="12" borderId="5" xfId="4" applyFont="1" applyFill="1" applyBorder="1" applyAlignment="1">
      <alignment horizontal="justify" vertical="center" wrapText="1"/>
    </xf>
    <xf numFmtId="0" fontId="3" fillId="12" borderId="5" xfId="0" applyFont="1" applyFill="1" applyBorder="1" applyAlignment="1">
      <alignment vertical="center" wrapText="1"/>
    </xf>
    <xf numFmtId="0" fontId="3" fillId="12" borderId="9" xfId="4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12" borderId="1" xfId="4" applyFont="1" applyFill="1" applyBorder="1" applyAlignment="1">
      <alignment horizontal="left" vertical="center" wrapText="1"/>
    </xf>
    <xf numFmtId="0" fontId="3" fillId="12" borderId="2" xfId="4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/>
    </xf>
    <xf numFmtId="3" fontId="7" fillId="13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top" wrapText="1"/>
    </xf>
    <xf numFmtId="0" fontId="16" fillId="14" borderId="1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center" vertical="top" wrapText="1"/>
    </xf>
    <xf numFmtId="0" fontId="8" fillId="2" borderId="6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top" wrapText="1"/>
    </xf>
    <xf numFmtId="0" fontId="32" fillId="2" borderId="1" xfId="1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horizontal="justify" vertical="top" wrapText="1"/>
    </xf>
    <xf numFmtId="0" fontId="29" fillId="2" borderId="1" xfId="1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horizontal="left" vertical="top" wrapText="1"/>
    </xf>
    <xf numFmtId="0" fontId="34" fillId="15" borderId="1" xfId="1" applyFont="1" applyFill="1" applyBorder="1" applyAlignment="1">
      <alignment horizontal="left" vertical="center" wrapText="1"/>
    </xf>
    <xf numFmtId="0" fontId="33" fillId="6" borderId="1" xfId="1" applyFont="1" applyFill="1" applyBorder="1" applyAlignment="1">
      <alignment horizontal="left" vertical="center" wrapText="1"/>
    </xf>
    <xf numFmtId="0" fontId="29" fillId="6" borderId="1" xfId="0" applyFont="1" applyFill="1" applyBorder="1" applyAlignment="1">
      <alignment horizontal="left" vertical="top" wrapText="1"/>
    </xf>
    <xf numFmtId="0" fontId="33" fillId="6" borderId="1" xfId="0" applyFont="1" applyFill="1" applyBorder="1" applyAlignment="1">
      <alignment horizontal="left" vertical="top" wrapText="1"/>
    </xf>
    <xf numFmtId="0" fontId="34" fillId="8" borderId="1" xfId="1" applyFont="1" applyFill="1" applyBorder="1" applyAlignment="1">
      <alignment horizontal="center" vertical="center" wrapText="1"/>
    </xf>
    <xf numFmtId="0" fontId="24" fillId="3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top" wrapText="1"/>
    </xf>
    <xf numFmtId="0" fontId="29" fillId="2" borderId="1" xfId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26" fillId="0" borderId="1" xfId="1" applyFont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0" borderId="1" xfId="1" applyFont="1" applyBorder="1" applyAlignment="1">
      <alignment horizontal="left" vertical="top" wrapText="1"/>
    </xf>
    <xf numFmtId="0" fontId="26" fillId="2" borderId="1" xfId="0" applyFont="1" applyFill="1" applyBorder="1" applyAlignment="1">
      <alignment horizontal="justify" vertical="justify"/>
    </xf>
    <xf numFmtId="0" fontId="27" fillId="0" borderId="1" xfId="1" applyFont="1" applyBorder="1" applyAlignment="1">
      <alignment horizontal="left" vertical="top" wrapText="1"/>
    </xf>
    <xf numFmtId="0" fontId="26" fillId="2" borderId="1" xfId="0" applyFont="1" applyFill="1" applyBorder="1" applyAlignment="1">
      <alignment horizontal="justify" vertical="justify" wrapText="1"/>
    </xf>
    <xf numFmtId="0" fontId="28" fillId="2" borderId="1" xfId="0" applyFont="1" applyFill="1" applyBorder="1" applyAlignment="1">
      <alignment horizontal="justify" vertical="justify" wrapText="1"/>
    </xf>
    <xf numFmtId="0" fontId="27" fillId="2" borderId="1" xfId="0" applyFont="1" applyFill="1" applyBorder="1" applyAlignment="1">
      <alignment horizontal="justify" vertical="justify"/>
    </xf>
    <xf numFmtId="0" fontId="30" fillId="14" borderId="1" xfId="1" applyFont="1" applyFill="1" applyBorder="1" applyAlignment="1">
      <alignment horizontal="left" vertical="center" wrapText="1"/>
    </xf>
    <xf numFmtId="0" fontId="8" fillId="2" borderId="11" xfId="1" applyFont="1" applyFill="1" applyBorder="1" applyAlignment="1">
      <alignment horizontal="center" vertical="top" wrapText="1"/>
    </xf>
    <xf numFmtId="0" fontId="8" fillId="2" borderId="12" xfId="1" applyFont="1" applyFill="1" applyBorder="1" applyAlignment="1">
      <alignment horizontal="center" vertical="top" wrapText="1"/>
    </xf>
    <xf numFmtId="0" fontId="8" fillId="2" borderId="13" xfId="1" applyFont="1" applyFill="1" applyBorder="1" applyAlignment="1">
      <alignment horizontal="center" vertical="top" wrapText="1"/>
    </xf>
    <xf numFmtId="0" fontId="19" fillId="8" borderId="4" xfId="1" applyFont="1" applyFill="1" applyBorder="1" applyAlignment="1">
      <alignment horizontal="left" vertical="center" wrapText="1"/>
    </xf>
    <xf numFmtId="0" fontId="19" fillId="8" borderId="6" xfId="1" applyFont="1" applyFill="1" applyBorder="1" applyAlignment="1">
      <alignment horizontal="left" vertical="center" wrapText="1"/>
    </xf>
    <xf numFmtId="0" fontId="19" fillId="8" borderId="5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justify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16" fillId="8" borderId="4" xfId="1" applyFont="1" applyFill="1" applyBorder="1" applyAlignment="1">
      <alignment horizontal="left" vertical="center" wrapText="1"/>
    </xf>
    <xf numFmtId="0" fontId="16" fillId="8" borderId="6" xfId="1" applyFont="1" applyFill="1" applyBorder="1" applyAlignment="1">
      <alignment horizontal="left" vertical="center" wrapText="1"/>
    </xf>
    <xf numFmtId="0" fontId="6" fillId="6" borderId="1" xfId="1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top" wrapText="1"/>
    </xf>
    <xf numFmtId="0" fontId="5" fillId="6" borderId="6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/>
    </xf>
    <xf numFmtId="0" fontId="6" fillId="6" borderId="6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left" vertical="top" wrapText="1"/>
    </xf>
    <xf numFmtId="0" fontId="16" fillId="8" borderId="4" xfId="1" applyFont="1" applyFill="1" applyBorder="1" applyAlignment="1">
      <alignment horizontal="center" vertical="center" wrapText="1"/>
    </xf>
    <xf numFmtId="0" fontId="16" fillId="8" borderId="6" xfId="1" applyFont="1" applyFill="1" applyBorder="1" applyAlignment="1">
      <alignment horizontal="center" vertical="center" wrapText="1"/>
    </xf>
    <xf numFmtId="0" fontId="16" fillId="8" borderId="5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vertical="top" wrapText="1"/>
    </xf>
    <xf numFmtId="0" fontId="21" fillId="2" borderId="6" xfId="0" applyFont="1" applyFill="1" applyBorder="1" applyAlignment="1">
      <alignment vertical="top" wrapText="1"/>
    </xf>
    <xf numFmtId="0" fontId="21" fillId="2" borderId="5" xfId="0" applyFont="1" applyFill="1" applyBorder="1" applyAlignment="1">
      <alignment vertical="top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justify" vertical="justify" wrapText="1"/>
    </xf>
    <xf numFmtId="0" fontId="14" fillId="2" borderId="4" xfId="0" applyFont="1" applyFill="1" applyBorder="1" applyAlignment="1">
      <alignment horizontal="justify" vertical="justify" wrapText="1"/>
    </xf>
    <xf numFmtId="0" fontId="14" fillId="2" borderId="6" xfId="0" applyFont="1" applyFill="1" applyBorder="1" applyAlignment="1">
      <alignment horizontal="justify" vertical="justify" wrapText="1"/>
    </xf>
    <xf numFmtId="0" fontId="14" fillId="2" borderId="5" xfId="0" applyFont="1" applyFill="1" applyBorder="1" applyAlignment="1">
      <alignment horizontal="justify" vertical="justify" wrapText="1"/>
    </xf>
    <xf numFmtId="0" fontId="14" fillId="0" borderId="4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0" fontId="20" fillId="2" borderId="4" xfId="0" applyFont="1" applyFill="1" applyBorder="1" applyAlignment="1">
      <alignment horizontal="justify" vertical="justify" wrapText="1"/>
    </xf>
    <xf numFmtId="0" fontId="20" fillId="2" borderId="6" xfId="0" applyFont="1" applyFill="1" applyBorder="1" applyAlignment="1">
      <alignment horizontal="justify" vertical="justify" wrapText="1"/>
    </xf>
    <xf numFmtId="0" fontId="20" fillId="2" borderId="5" xfId="0" applyFont="1" applyFill="1" applyBorder="1" applyAlignment="1">
      <alignment horizontal="justify" vertical="justify" wrapText="1"/>
    </xf>
    <xf numFmtId="0" fontId="2" fillId="10" borderId="4" xfId="1" applyFont="1" applyFill="1" applyBorder="1" applyAlignment="1">
      <alignment horizontal="left" vertical="center" wrapText="1"/>
    </xf>
    <xf numFmtId="0" fontId="2" fillId="10" borderId="6" xfId="1" applyFont="1" applyFill="1" applyBorder="1" applyAlignment="1">
      <alignment horizontal="left" vertical="center" wrapText="1"/>
    </xf>
    <xf numFmtId="0" fontId="2" fillId="10" borderId="5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</cellXfs>
  <cellStyles count="12">
    <cellStyle name="Estilo 1" xfId="10" xr:uid="{00000000-0005-0000-0000-000000000000}"/>
    <cellStyle name="Millares" xfId="9" builtinId="3"/>
    <cellStyle name="Millares 2" xfId="6" xr:uid="{00000000-0005-0000-0000-000002000000}"/>
    <cellStyle name="Millares 2 2" xfId="8" xr:uid="{00000000-0005-0000-0000-000003000000}"/>
    <cellStyle name="Normal" xfId="0" builtinId="0"/>
    <cellStyle name="Normal 2" xfId="3" xr:uid="{00000000-0005-0000-0000-000005000000}"/>
    <cellStyle name="Normal 2 2 2" xfId="4" xr:uid="{00000000-0005-0000-0000-000006000000}"/>
    <cellStyle name="Normal 3" xfId="5" xr:uid="{00000000-0005-0000-0000-000007000000}"/>
    <cellStyle name="Normal 3 3" xfId="2" xr:uid="{00000000-0005-0000-0000-000008000000}"/>
    <cellStyle name="Normal 4" xfId="1" xr:uid="{00000000-0005-0000-0000-000009000000}"/>
    <cellStyle name="Porcentaje" xfId="11" builtinId="5"/>
    <cellStyle name="Porcentaje 2" xfId="7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5</xdr:col>
      <xdr:colOff>220168</xdr:colOff>
      <xdr:row>3</xdr:row>
      <xdr:rowOff>132005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9AF737-80D3-4827-B31A-C3D5673C84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18900" cy="76065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103118</xdr:colOff>
      <xdr:row>0</xdr:row>
      <xdr:rowOff>42333</xdr:rowOff>
    </xdr:from>
    <xdr:to>
      <xdr:col>5</xdr:col>
      <xdr:colOff>430413</xdr:colOff>
      <xdr:row>5</xdr:row>
      <xdr:rowOff>180161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D91DD8-B4C9-4BD6-AEBF-0BC8B4D160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18" y="42333"/>
          <a:ext cx="2213245" cy="76647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5</xdr:col>
      <xdr:colOff>462163</xdr:colOff>
      <xdr:row>1</xdr:row>
      <xdr:rowOff>185453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22103" cy="7605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D0BAC-52C1-46FB-8E12-9F11C84EBC69}">
  <dimension ref="A1:AG45"/>
  <sheetViews>
    <sheetView topLeftCell="B13" workbookViewId="0">
      <selection activeCell="AG17" sqref="AG17"/>
    </sheetView>
  </sheetViews>
  <sheetFormatPr baseColWidth="10" defaultColWidth="11.42578125" defaultRowHeight="12.75" x14ac:dyDescent="0.2"/>
  <cols>
    <col min="1" max="1" width="8.42578125" style="49" hidden="1" customWidth="1"/>
    <col min="2" max="2" width="4.42578125" style="49" bestFit="1" customWidth="1"/>
    <col min="3" max="3" width="12.28515625" style="49" customWidth="1"/>
    <col min="4" max="4" width="5.42578125" style="49" customWidth="1"/>
    <col min="5" max="5" width="9.85546875" style="49" customWidth="1"/>
    <col min="6" max="6" width="36.85546875" style="49" customWidth="1"/>
    <col min="7" max="7" width="32.42578125" style="49" customWidth="1"/>
    <col min="8" max="8" width="12.7109375" style="49" customWidth="1"/>
    <col min="9" max="9" width="9.7109375" style="49" customWidth="1"/>
    <col min="10" max="10" width="9.5703125" style="49" bestFit="1" customWidth="1"/>
    <col min="11" max="11" width="15.140625" style="49" hidden="1" customWidth="1"/>
    <col min="12" max="12" width="18" style="49" hidden="1" customWidth="1"/>
    <col min="13" max="13" width="17.85546875" style="49" hidden="1" customWidth="1"/>
    <col min="14" max="14" width="14.7109375" style="49" hidden="1" customWidth="1"/>
    <col min="15" max="15" width="6.140625" style="49" customWidth="1"/>
    <col min="16" max="16" width="7.85546875" style="49" customWidth="1"/>
    <col min="17" max="17" width="7.140625" style="49" customWidth="1"/>
    <col min="18" max="18" width="6.28515625" style="49" customWidth="1"/>
    <col min="19" max="19" width="14.140625" style="49" customWidth="1"/>
    <col min="20" max="20" width="7.85546875" style="49" hidden="1" customWidth="1"/>
    <col min="21" max="21" width="7.140625" style="49" hidden="1" customWidth="1"/>
    <col min="22" max="23" width="7" style="49" hidden="1" customWidth="1"/>
    <col min="24" max="24" width="14.140625" style="49" hidden="1" customWidth="1"/>
    <col min="25" max="25" width="8.42578125" style="49" hidden="1" customWidth="1"/>
    <col min="26" max="26" width="7.5703125" style="49" hidden="1" customWidth="1"/>
    <col min="27" max="27" width="7.7109375" style="49" hidden="1" customWidth="1"/>
    <col min="28" max="28" width="7.42578125" style="49" hidden="1" customWidth="1"/>
    <col min="29" max="29" width="1.85546875" style="49" hidden="1" customWidth="1"/>
    <col min="30" max="30" width="14.5703125" style="49" customWidth="1"/>
    <col min="31" max="31" width="20.28515625" style="49" customWidth="1"/>
    <col min="32" max="32" width="15" style="49" bestFit="1" customWidth="1"/>
    <col min="33" max="33" width="19.140625" style="49" customWidth="1"/>
    <col min="34" max="35" width="13.5703125" style="49" bestFit="1" customWidth="1"/>
    <col min="36" max="16384" width="11.42578125" style="49"/>
  </cols>
  <sheetData>
    <row r="1" spans="1:33" ht="18.75" x14ac:dyDescent="0.2">
      <c r="B1" s="145" t="s">
        <v>68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</row>
    <row r="2" spans="1:33" s="69" customFormat="1" ht="18.75" x14ac:dyDescent="0.2">
      <c r="A2" s="68"/>
      <c r="B2" s="146" t="s">
        <v>59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</row>
    <row r="3" spans="1:33" s="68" customFormat="1" ht="29.25" customHeight="1" x14ac:dyDescent="0.2">
      <c r="B3" s="147" t="s">
        <v>48</v>
      </c>
      <c r="C3" s="147"/>
      <c r="D3" s="147"/>
      <c r="E3" s="148" t="s">
        <v>0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</row>
    <row r="4" spans="1:33" s="68" customFormat="1" ht="15" x14ac:dyDescent="0.2">
      <c r="B4" s="149" t="s">
        <v>49</v>
      </c>
      <c r="C4" s="149"/>
      <c r="D4" s="149"/>
      <c r="E4" s="150" t="s">
        <v>1</v>
      </c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</row>
    <row r="5" spans="1:33" s="68" customFormat="1" ht="23.25" customHeight="1" x14ac:dyDescent="0.2">
      <c r="B5" s="151" t="s">
        <v>50</v>
      </c>
      <c r="C5" s="151"/>
      <c r="D5" s="151"/>
      <c r="E5" s="152" t="s">
        <v>35</v>
      </c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</row>
    <row r="6" spans="1:33" s="68" customFormat="1" ht="234" customHeight="1" x14ac:dyDescent="0.2">
      <c r="B6" s="147" t="s">
        <v>2</v>
      </c>
      <c r="C6" s="147"/>
      <c r="D6" s="147"/>
      <c r="E6" s="153" t="s">
        <v>84</v>
      </c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</row>
    <row r="7" spans="1:33" ht="19.5" x14ac:dyDescent="0.2">
      <c r="B7" s="155" t="s">
        <v>85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</row>
    <row r="8" spans="1:33" s="70" customFormat="1" ht="15.75" x14ac:dyDescent="0.2">
      <c r="B8" s="143" t="s">
        <v>43</v>
      </c>
      <c r="C8" s="143"/>
      <c r="D8" s="143"/>
      <c r="E8" s="143"/>
      <c r="F8" s="144" t="s">
        <v>51</v>
      </c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</row>
    <row r="9" spans="1:33" s="70" customFormat="1" ht="15.75" x14ac:dyDescent="0.2">
      <c r="B9" s="132" t="s">
        <v>36</v>
      </c>
      <c r="C9" s="132"/>
      <c r="D9" s="132"/>
      <c r="E9" s="132"/>
      <c r="F9" s="133" t="s">
        <v>86</v>
      </c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</row>
    <row r="10" spans="1:33" s="71" customFormat="1" ht="15.75" x14ac:dyDescent="0.25">
      <c r="B10" s="134" t="s">
        <v>52</v>
      </c>
      <c r="C10" s="134"/>
      <c r="D10" s="134"/>
      <c r="E10" s="134"/>
      <c r="F10" s="135" t="s">
        <v>58</v>
      </c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</row>
    <row r="11" spans="1:33" s="70" customFormat="1" ht="15.75" x14ac:dyDescent="0.2">
      <c r="B11" s="136" t="s">
        <v>55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72"/>
    </row>
    <row r="12" spans="1:33" s="70" customFormat="1" ht="15.75" x14ac:dyDescent="0.2">
      <c r="B12" s="137" t="s">
        <v>44</v>
      </c>
      <c r="C12" s="137"/>
      <c r="D12" s="137"/>
      <c r="E12" s="137"/>
      <c r="F12" s="138" t="s">
        <v>54</v>
      </c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</row>
    <row r="13" spans="1:33" s="70" customFormat="1" ht="15.75" x14ac:dyDescent="0.2">
      <c r="B13" s="137" t="s">
        <v>45</v>
      </c>
      <c r="C13" s="137"/>
      <c r="D13" s="137"/>
      <c r="E13" s="137"/>
      <c r="F13" s="139" t="s">
        <v>46</v>
      </c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</row>
    <row r="14" spans="1:33" ht="15.75" x14ac:dyDescent="0.2">
      <c r="B14" s="20"/>
      <c r="C14" s="140" t="s">
        <v>87</v>
      </c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</row>
    <row r="15" spans="1:33" ht="348" x14ac:dyDescent="0.2">
      <c r="B15" s="73" t="s">
        <v>47</v>
      </c>
      <c r="C15" s="141" t="s">
        <v>37</v>
      </c>
      <c r="D15" s="141"/>
      <c r="E15" s="141"/>
      <c r="F15" s="45" t="s">
        <v>38</v>
      </c>
      <c r="G15" s="45" t="s">
        <v>4</v>
      </c>
      <c r="H15" s="45" t="s">
        <v>3</v>
      </c>
      <c r="I15" s="45" t="s">
        <v>39</v>
      </c>
      <c r="J15" s="45" t="s">
        <v>53</v>
      </c>
      <c r="K15" s="45" t="s">
        <v>76</v>
      </c>
      <c r="L15" s="45" t="s">
        <v>77</v>
      </c>
      <c r="M15" s="45" t="s">
        <v>79</v>
      </c>
      <c r="N15" s="45" t="s">
        <v>75</v>
      </c>
      <c r="O15" s="47" t="s">
        <v>5</v>
      </c>
      <c r="P15" s="47" t="s">
        <v>6</v>
      </c>
      <c r="Q15" s="47" t="s">
        <v>7</v>
      </c>
      <c r="R15" s="47" t="s">
        <v>8</v>
      </c>
      <c r="S15" s="74" t="s">
        <v>88</v>
      </c>
      <c r="T15" s="75" t="s">
        <v>9</v>
      </c>
      <c r="U15" s="75" t="s">
        <v>10</v>
      </c>
      <c r="V15" s="75" t="s">
        <v>11</v>
      </c>
      <c r="W15" s="75" t="s">
        <v>12</v>
      </c>
      <c r="X15" s="74" t="s">
        <v>56</v>
      </c>
      <c r="Y15" s="75" t="s">
        <v>13</v>
      </c>
      <c r="Z15" s="75" t="s">
        <v>14</v>
      </c>
      <c r="AA15" s="75" t="s">
        <v>15</v>
      </c>
      <c r="AB15" s="75" t="s">
        <v>16</v>
      </c>
      <c r="AC15" s="74" t="s">
        <v>57</v>
      </c>
      <c r="AD15" s="76" t="s">
        <v>40</v>
      </c>
      <c r="AE15" s="76" t="s">
        <v>41</v>
      </c>
      <c r="AF15" s="77" t="s">
        <v>89</v>
      </c>
      <c r="AG15" s="76" t="s">
        <v>42</v>
      </c>
    </row>
    <row r="16" spans="1:33" ht="25.5" x14ac:dyDescent="0.2">
      <c r="B16" s="7">
        <v>3</v>
      </c>
      <c r="C16" s="142" t="s">
        <v>61</v>
      </c>
      <c r="D16" s="142"/>
      <c r="E16" s="142"/>
      <c r="F16" s="78"/>
      <c r="G16" s="15"/>
      <c r="H16" s="3" t="s">
        <v>17</v>
      </c>
      <c r="I16" s="79">
        <v>192708</v>
      </c>
      <c r="J16" s="80">
        <f>+J18+J19+J20</f>
        <v>150784</v>
      </c>
      <c r="K16" s="80">
        <v>8889</v>
      </c>
      <c r="L16" s="80">
        <f>+L18+L19+L20</f>
        <v>3409</v>
      </c>
      <c r="M16" s="80">
        <v>-54222</v>
      </c>
      <c r="N16" s="80">
        <f>+N18+N19+N20</f>
        <v>150784</v>
      </c>
      <c r="O16" s="80">
        <f>SUM(O18:O20)</f>
        <v>18499</v>
      </c>
      <c r="P16" s="80"/>
      <c r="Q16" s="80"/>
      <c r="R16" s="80"/>
      <c r="S16" s="80">
        <f>+O16+P16+Q16+R16</f>
        <v>18499</v>
      </c>
      <c r="T16" s="80"/>
      <c r="U16" s="80"/>
      <c r="V16" s="80"/>
      <c r="W16" s="80"/>
      <c r="X16" s="80">
        <f t="shared" ref="X16:X36" si="0">SUM(T16:W16)</f>
        <v>0</v>
      </c>
      <c r="Y16" s="80"/>
      <c r="Z16" s="80"/>
      <c r="AA16" s="80"/>
      <c r="AB16" s="80"/>
      <c r="AC16" s="79">
        <f>SUM(Y16:AB16)</f>
        <v>0</v>
      </c>
      <c r="AD16" s="80">
        <f>+AC16+X16+S16</f>
        <v>18499</v>
      </c>
      <c r="AE16" s="81">
        <f t="shared" ref="AE16:AE20" si="1">SUM(AD16/J16)</f>
        <v>0.12268543081494057</v>
      </c>
      <c r="AF16" s="82">
        <f>56455403-12200000</f>
        <v>44255403</v>
      </c>
      <c r="AG16" s="83" t="s">
        <v>90</v>
      </c>
    </row>
    <row r="17" spans="2:33" ht="51" x14ac:dyDescent="0.2">
      <c r="B17" s="84"/>
      <c r="C17" s="127"/>
      <c r="D17" s="127"/>
      <c r="E17" s="127"/>
      <c r="F17" s="15" t="s">
        <v>62</v>
      </c>
      <c r="G17" s="13"/>
      <c r="H17" s="3" t="s">
        <v>17</v>
      </c>
      <c r="I17" s="79">
        <v>192708</v>
      </c>
      <c r="J17" s="80">
        <f>+J18+J19+J20</f>
        <v>150784</v>
      </c>
      <c r="K17" s="80">
        <f>+K18+K19+K20</f>
        <v>8889</v>
      </c>
      <c r="L17" s="80">
        <f>+L18+L19+L20</f>
        <v>3409</v>
      </c>
      <c r="M17" s="80">
        <f>+M18+M19+M20</f>
        <v>-54222</v>
      </c>
      <c r="N17" s="80">
        <f>+N18+N19+N20</f>
        <v>150784</v>
      </c>
      <c r="O17" s="79">
        <f>SUM(O18:O20)</f>
        <v>18499</v>
      </c>
      <c r="P17" s="79"/>
      <c r="Q17" s="79"/>
      <c r="R17" s="79"/>
      <c r="S17" s="80">
        <f>SUM(O17:R17)</f>
        <v>18499</v>
      </c>
      <c r="T17" s="79"/>
      <c r="U17" s="79"/>
      <c r="V17" s="79"/>
      <c r="W17" s="79"/>
      <c r="X17" s="80">
        <f t="shared" si="0"/>
        <v>0</v>
      </c>
      <c r="Y17" s="79"/>
      <c r="Z17" s="79"/>
      <c r="AA17" s="79"/>
      <c r="AB17" s="79"/>
      <c r="AC17" s="79">
        <f>SUM(Y17:AB17)</f>
        <v>0</v>
      </c>
      <c r="AD17" s="80">
        <f>+AC17+X17+S17</f>
        <v>18499</v>
      </c>
      <c r="AE17" s="81">
        <f t="shared" si="1"/>
        <v>0.12268543081494057</v>
      </c>
      <c r="AF17" s="82">
        <f>56455403-12200000</f>
        <v>44255403</v>
      </c>
      <c r="AG17" s="83" t="s">
        <v>90</v>
      </c>
    </row>
    <row r="18" spans="2:33" ht="25.5" x14ac:dyDescent="0.2">
      <c r="B18" s="84"/>
      <c r="C18" s="127"/>
      <c r="D18" s="127"/>
      <c r="E18" s="127"/>
      <c r="F18" s="17"/>
      <c r="G18" s="21" t="s">
        <v>63</v>
      </c>
      <c r="H18" s="3" t="s">
        <v>17</v>
      </c>
      <c r="I18" s="79">
        <v>57813</v>
      </c>
      <c r="J18" s="80">
        <f>+K18+L18+I18+M18</f>
        <v>40216</v>
      </c>
      <c r="K18" s="80">
        <v>594</v>
      </c>
      <c r="L18" s="80">
        <v>409</v>
      </c>
      <c r="M18" s="80">
        <v>-18600</v>
      </c>
      <c r="N18" s="80">
        <f>+K18+L18+I18+M18</f>
        <v>40216</v>
      </c>
      <c r="O18" s="79">
        <f>1046+1507</f>
        <v>2553</v>
      </c>
      <c r="P18" s="79"/>
      <c r="Q18" s="79"/>
      <c r="R18" s="79"/>
      <c r="S18" s="80">
        <f t="shared" ref="S18:S36" si="2">SUM(O18:R18)</f>
        <v>2553</v>
      </c>
      <c r="T18" s="80"/>
      <c r="U18" s="80"/>
      <c r="V18" s="80"/>
      <c r="W18" s="80"/>
      <c r="X18" s="80">
        <f t="shared" si="0"/>
        <v>0</v>
      </c>
      <c r="Y18" s="80"/>
      <c r="Z18" s="80"/>
      <c r="AA18" s="79"/>
      <c r="AB18" s="79"/>
      <c r="AC18" s="80">
        <f>SUM(Y18:AB18)</f>
        <v>0</v>
      </c>
      <c r="AD18" s="80">
        <f>+AC18+X18+S18</f>
        <v>2553</v>
      </c>
      <c r="AE18" s="81">
        <f t="shared" si="1"/>
        <v>6.348219614083947E-2</v>
      </c>
      <c r="AF18" s="16"/>
      <c r="AG18" s="16"/>
    </row>
    <row r="19" spans="2:33" ht="15" x14ac:dyDescent="0.2">
      <c r="B19" s="84"/>
      <c r="C19" s="127"/>
      <c r="D19" s="127"/>
      <c r="E19" s="127"/>
      <c r="F19" s="3"/>
      <c r="G19" s="21" t="s">
        <v>20</v>
      </c>
      <c r="H19" s="3" t="s">
        <v>17</v>
      </c>
      <c r="I19" s="79">
        <v>38541</v>
      </c>
      <c r="J19" s="80">
        <f>+K19+L19+I19+M19</f>
        <v>30041</v>
      </c>
      <c r="K19" s="80">
        <v>2000</v>
      </c>
      <c r="L19" s="80">
        <v>1500</v>
      </c>
      <c r="M19" s="80">
        <v>-12000</v>
      </c>
      <c r="N19" s="80">
        <f>+K19+L19+I19+M19</f>
        <v>30041</v>
      </c>
      <c r="O19" s="79">
        <v>2987</v>
      </c>
      <c r="P19" s="79"/>
      <c r="Q19" s="79"/>
      <c r="R19" s="79"/>
      <c r="S19" s="80">
        <f t="shared" si="2"/>
        <v>2987</v>
      </c>
      <c r="T19" s="80"/>
      <c r="U19" s="80"/>
      <c r="V19" s="80"/>
      <c r="W19" s="80"/>
      <c r="X19" s="80">
        <f t="shared" si="0"/>
        <v>0</v>
      </c>
      <c r="Y19" s="80"/>
      <c r="Z19" s="80"/>
      <c r="AA19" s="79"/>
      <c r="AB19" s="80"/>
      <c r="AC19" s="80">
        <f t="shared" ref="AC19:AC36" si="3">SUM(Y19:AB19)</f>
        <v>0</v>
      </c>
      <c r="AD19" s="80">
        <f t="shared" ref="AD19:AD20" si="4">+AC19+X19+S19</f>
        <v>2987</v>
      </c>
      <c r="AE19" s="81">
        <f t="shared" si="1"/>
        <v>9.9430777936819675E-2</v>
      </c>
      <c r="AF19" s="2"/>
      <c r="AG19" s="16"/>
    </row>
    <row r="20" spans="2:33" ht="25.5" x14ac:dyDescent="0.2">
      <c r="B20" s="84"/>
      <c r="C20" s="127"/>
      <c r="D20" s="127"/>
      <c r="E20" s="127"/>
      <c r="F20" s="17"/>
      <c r="G20" s="21" t="s">
        <v>64</v>
      </c>
      <c r="H20" s="3" t="s">
        <v>17</v>
      </c>
      <c r="I20" s="79">
        <v>96354</v>
      </c>
      <c r="J20" s="80">
        <f>+K20+L20+I20+M20</f>
        <v>80527</v>
      </c>
      <c r="K20" s="80">
        <v>6295</v>
      </c>
      <c r="L20" s="80">
        <v>1500</v>
      </c>
      <c r="M20" s="80">
        <v>-23622</v>
      </c>
      <c r="N20" s="80">
        <f>+K20+L20+I20+M20</f>
        <v>80527</v>
      </c>
      <c r="O20" s="79">
        <f>5647+7312</f>
        <v>12959</v>
      </c>
      <c r="P20" s="79"/>
      <c r="Q20" s="79"/>
      <c r="R20" s="79"/>
      <c r="S20" s="80">
        <f>SUM(O20:R20)</f>
        <v>12959</v>
      </c>
      <c r="T20" s="80"/>
      <c r="U20" s="80"/>
      <c r="V20" s="80"/>
      <c r="W20" s="80"/>
      <c r="X20" s="80">
        <f t="shared" si="0"/>
        <v>0</v>
      </c>
      <c r="Y20" s="80"/>
      <c r="Z20" s="80"/>
      <c r="AA20" s="79"/>
      <c r="AB20" s="80"/>
      <c r="AC20" s="80">
        <f t="shared" si="3"/>
        <v>0</v>
      </c>
      <c r="AD20" s="80">
        <f t="shared" si="4"/>
        <v>12959</v>
      </c>
      <c r="AE20" s="81">
        <f t="shared" si="1"/>
        <v>0.16092739081301924</v>
      </c>
      <c r="AF20" s="5"/>
      <c r="AG20" s="5"/>
    </row>
    <row r="21" spans="2:33" ht="15" x14ac:dyDescent="0.2">
      <c r="B21" s="84"/>
      <c r="C21" s="127"/>
      <c r="D21" s="127"/>
      <c r="E21" s="127"/>
      <c r="F21" s="17"/>
      <c r="G21" s="62" t="s">
        <v>21</v>
      </c>
      <c r="H21" s="3" t="s">
        <v>19</v>
      </c>
      <c r="I21" s="85">
        <v>6</v>
      </c>
      <c r="J21" s="86">
        <v>6</v>
      </c>
      <c r="K21" s="86"/>
      <c r="L21" s="86"/>
      <c r="M21" s="86"/>
      <c r="N21" s="86"/>
      <c r="O21" s="48" t="s">
        <v>81</v>
      </c>
      <c r="P21" s="85"/>
      <c r="Q21" s="85"/>
      <c r="R21" s="85"/>
      <c r="S21" s="87" t="s">
        <v>81</v>
      </c>
      <c r="T21" s="87"/>
      <c r="U21" s="48"/>
      <c r="V21" s="48"/>
      <c r="W21" s="48"/>
      <c r="X21" s="87">
        <f>SUM(T21:W21)</f>
        <v>0</v>
      </c>
      <c r="Y21" s="48"/>
      <c r="Z21" s="87"/>
      <c r="AA21" s="48"/>
      <c r="AB21" s="87"/>
      <c r="AC21" s="87">
        <f>SUM(Y21:AB21)</f>
        <v>0</v>
      </c>
      <c r="AD21" s="87" t="s">
        <v>81</v>
      </c>
      <c r="AE21" s="48" t="s">
        <v>83</v>
      </c>
      <c r="AF21" s="5"/>
      <c r="AG21" s="5"/>
    </row>
    <row r="22" spans="2:33" ht="15" x14ac:dyDescent="0.2">
      <c r="B22" s="84"/>
      <c r="C22" s="129"/>
      <c r="D22" s="130"/>
      <c r="E22" s="131"/>
      <c r="F22" s="17"/>
      <c r="G22" s="62" t="s">
        <v>22</v>
      </c>
      <c r="H22" s="3" t="s">
        <v>19</v>
      </c>
      <c r="I22" s="85">
        <v>6</v>
      </c>
      <c r="J22" s="86">
        <v>6</v>
      </c>
      <c r="K22" s="86"/>
      <c r="L22" s="86"/>
      <c r="M22" s="86"/>
      <c r="N22" s="86"/>
      <c r="O22" s="48" t="s">
        <v>81</v>
      </c>
      <c r="P22" s="85"/>
      <c r="Q22" s="85"/>
      <c r="R22" s="85"/>
      <c r="S22" s="87" t="s">
        <v>81</v>
      </c>
      <c r="T22" s="87"/>
      <c r="U22" s="48"/>
      <c r="V22" s="48"/>
      <c r="W22" s="48"/>
      <c r="X22" s="87">
        <f>SUM(T22:W22)</f>
        <v>0</v>
      </c>
      <c r="Y22" s="48"/>
      <c r="Z22" s="87"/>
      <c r="AA22" s="48"/>
      <c r="AB22" s="87"/>
      <c r="AC22" s="87">
        <f>SUM(Y22:AB22)</f>
        <v>0</v>
      </c>
      <c r="AD22" s="87" t="s">
        <v>81</v>
      </c>
      <c r="AE22" s="48" t="s">
        <v>83</v>
      </c>
      <c r="AF22" s="5"/>
      <c r="AG22" s="5"/>
    </row>
    <row r="23" spans="2:33" ht="15" x14ac:dyDescent="0.2">
      <c r="B23" s="84"/>
      <c r="C23" s="127"/>
      <c r="D23" s="127"/>
      <c r="E23" s="127"/>
      <c r="F23" s="3"/>
      <c r="G23" s="62" t="s">
        <v>23</v>
      </c>
      <c r="H23" s="3" t="s">
        <v>19</v>
      </c>
      <c r="I23" s="85">
        <v>6564</v>
      </c>
      <c r="J23" s="86">
        <v>6564</v>
      </c>
      <c r="K23" s="86"/>
      <c r="L23" s="86"/>
      <c r="M23" s="86"/>
      <c r="N23" s="86"/>
      <c r="O23" s="85">
        <v>777</v>
      </c>
      <c r="P23" s="85"/>
      <c r="Q23" s="48"/>
      <c r="R23" s="48"/>
      <c r="S23" s="86">
        <f>SUM(O23:R23)</f>
        <v>777</v>
      </c>
      <c r="T23" s="48"/>
      <c r="U23" s="86"/>
      <c r="V23" s="48"/>
      <c r="W23" s="48"/>
      <c r="X23" s="86">
        <f t="shared" si="0"/>
        <v>0</v>
      </c>
      <c r="Y23" s="48"/>
      <c r="Z23" s="86"/>
      <c r="AA23" s="48"/>
      <c r="AB23" s="48"/>
      <c r="AC23" s="86">
        <f t="shared" si="3"/>
        <v>0</v>
      </c>
      <c r="AD23" s="86">
        <f t="shared" ref="AD23:AD36" si="5">+AC23+X23+S23</f>
        <v>777</v>
      </c>
      <c r="AE23" s="88">
        <f t="shared" ref="AE23:AE36" si="6">SUM(AD23/J23)</f>
        <v>0.11837294332723949</v>
      </c>
      <c r="AF23" s="2"/>
      <c r="AG23" s="2"/>
    </row>
    <row r="24" spans="2:33" ht="15" x14ac:dyDescent="0.2">
      <c r="B24" s="84"/>
      <c r="C24" s="127"/>
      <c r="D24" s="127"/>
      <c r="E24" s="127"/>
      <c r="F24" s="17"/>
      <c r="G24" s="62" t="s">
        <v>24</v>
      </c>
      <c r="H24" s="3" t="s">
        <v>19</v>
      </c>
      <c r="I24" s="85">
        <v>3900</v>
      </c>
      <c r="J24" s="86">
        <v>3900</v>
      </c>
      <c r="K24" s="86"/>
      <c r="L24" s="86"/>
      <c r="M24" s="86"/>
      <c r="N24" s="86"/>
      <c r="O24" s="85">
        <v>330</v>
      </c>
      <c r="P24" s="85"/>
      <c r="Q24" s="85"/>
      <c r="R24" s="85"/>
      <c r="S24" s="86">
        <f>SUM(O24:R24)</f>
        <v>330</v>
      </c>
      <c r="T24" s="86"/>
      <c r="U24" s="86"/>
      <c r="V24" s="86"/>
      <c r="W24" s="86"/>
      <c r="X24" s="86">
        <f t="shared" si="0"/>
        <v>0</v>
      </c>
      <c r="Y24" s="86"/>
      <c r="Z24" s="86"/>
      <c r="AA24" s="85"/>
      <c r="AB24" s="86"/>
      <c r="AC24" s="86">
        <f t="shared" si="3"/>
        <v>0</v>
      </c>
      <c r="AD24" s="86">
        <f>+AC24+X24+S24</f>
        <v>330</v>
      </c>
      <c r="AE24" s="88">
        <f t="shared" si="6"/>
        <v>8.461538461538462E-2</v>
      </c>
      <c r="AF24" s="6"/>
      <c r="AG24" s="6"/>
    </row>
    <row r="25" spans="2:33" ht="15" x14ac:dyDescent="0.2">
      <c r="B25" s="84"/>
      <c r="C25" s="127"/>
      <c r="D25" s="127"/>
      <c r="E25" s="127"/>
      <c r="F25" s="3"/>
      <c r="G25" s="62" t="s">
        <v>25</v>
      </c>
      <c r="H25" s="3" t="s">
        <v>19</v>
      </c>
      <c r="I25" s="85">
        <v>9312</v>
      </c>
      <c r="J25" s="86">
        <v>9312</v>
      </c>
      <c r="K25" s="86"/>
      <c r="L25" s="86"/>
      <c r="M25" s="86"/>
      <c r="N25" s="86"/>
      <c r="O25" s="85">
        <v>690</v>
      </c>
      <c r="P25" s="85"/>
      <c r="Q25" s="85"/>
      <c r="R25" s="85"/>
      <c r="S25" s="86">
        <f t="shared" si="2"/>
        <v>690</v>
      </c>
      <c r="T25" s="86"/>
      <c r="U25" s="86"/>
      <c r="V25" s="86"/>
      <c r="W25" s="86"/>
      <c r="X25" s="86">
        <f t="shared" si="0"/>
        <v>0</v>
      </c>
      <c r="Y25" s="86"/>
      <c r="Z25" s="86"/>
      <c r="AA25" s="85"/>
      <c r="AB25" s="86"/>
      <c r="AC25" s="86">
        <f t="shared" si="3"/>
        <v>0</v>
      </c>
      <c r="AD25" s="86">
        <f t="shared" si="5"/>
        <v>690</v>
      </c>
      <c r="AE25" s="88">
        <f t="shared" si="6"/>
        <v>7.4097938144329897E-2</v>
      </c>
      <c r="AF25" s="6"/>
      <c r="AG25" s="6"/>
    </row>
    <row r="26" spans="2:33" ht="15" x14ac:dyDescent="0.2">
      <c r="B26" s="84"/>
      <c r="C26" s="127"/>
      <c r="D26" s="127"/>
      <c r="E26" s="127"/>
      <c r="F26" s="3"/>
      <c r="G26" s="62" t="s">
        <v>26</v>
      </c>
      <c r="H26" s="3" t="s">
        <v>19</v>
      </c>
      <c r="I26" s="85">
        <v>16164</v>
      </c>
      <c r="J26" s="86">
        <v>16164</v>
      </c>
      <c r="K26" s="86"/>
      <c r="L26" s="86"/>
      <c r="M26" s="86"/>
      <c r="N26" s="86"/>
      <c r="O26" s="85">
        <v>1436</v>
      </c>
      <c r="P26" s="85"/>
      <c r="Q26" s="85"/>
      <c r="R26" s="85"/>
      <c r="S26" s="86">
        <f t="shared" si="2"/>
        <v>1436</v>
      </c>
      <c r="T26" s="86"/>
      <c r="U26" s="86"/>
      <c r="V26" s="86"/>
      <c r="W26" s="86"/>
      <c r="X26" s="86">
        <f t="shared" si="0"/>
        <v>0</v>
      </c>
      <c r="Y26" s="86"/>
      <c r="Z26" s="86"/>
      <c r="AA26" s="85"/>
      <c r="AB26" s="86"/>
      <c r="AC26" s="86">
        <f t="shared" si="3"/>
        <v>0</v>
      </c>
      <c r="AD26" s="86">
        <f t="shared" si="5"/>
        <v>1436</v>
      </c>
      <c r="AE26" s="88">
        <f t="shared" si="6"/>
        <v>8.8839396189062114E-2</v>
      </c>
      <c r="AF26" s="6"/>
      <c r="AG26" s="6"/>
    </row>
    <row r="27" spans="2:33" ht="15" x14ac:dyDescent="0.2">
      <c r="B27" s="84"/>
      <c r="C27" s="127"/>
      <c r="D27" s="127"/>
      <c r="E27" s="127"/>
      <c r="F27" s="3"/>
      <c r="G27" s="62" t="s">
        <v>27</v>
      </c>
      <c r="H27" s="3" t="s">
        <v>19</v>
      </c>
      <c r="I27" s="85">
        <v>36060</v>
      </c>
      <c r="J27" s="86">
        <v>36060</v>
      </c>
      <c r="K27" s="86"/>
      <c r="L27" s="86"/>
      <c r="M27" s="86"/>
      <c r="N27" s="86"/>
      <c r="O27" s="85">
        <v>4067</v>
      </c>
      <c r="P27" s="85"/>
      <c r="Q27" s="85"/>
      <c r="R27" s="85"/>
      <c r="S27" s="86">
        <f t="shared" si="2"/>
        <v>4067</v>
      </c>
      <c r="T27" s="86"/>
      <c r="U27" s="86"/>
      <c r="V27" s="86"/>
      <c r="W27" s="86"/>
      <c r="X27" s="86">
        <f t="shared" si="0"/>
        <v>0</v>
      </c>
      <c r="Y27" s="86"/>
      <c r="Z27" s="86"/>
      <c r="AA27" s="85"/>
      <c r="AB27" s="86"/>
      <c r="AC27" s="86">
        <f t="shared" si="3"/>
        <v>0</v>
      </c>
      <c r="AD27" s="86">
        <f>+AC27+X27+S27</f>
        <v>4067</v>
      </c>
      <c r="AE27" s="88">
        <f t="shared" si="6"/>
        <v>0.11278424847476429</v>
      </c>
      <c r="AF27" s="6"/>
      <c r="AG27" s="6"/>
    </row>
    <row r="28" spans="2:33" ht="15" x14ac:dyDescent="0.2">
      <c r="B28" s="84"/>
      <c r="C28" s="127"/>
      <c r="D28" s="127"/>
      <c r="E28" s="127"/>
      <c r="F28" s="3"/>
      <c r="G28" s="62" t="s">
        <v>28</v>
      </c>
      <c r="H28" s="3" t="s">
        <v>19</v>
      </c>
      <c r="I28" s="85">
        <v>6444</v>
      </c>
      <c r="J28" s="86">
        <v>6444</v>
      </c>
      <c r="K28" s="86"/>
      <c r="L28" s="86"/>
      <c r="M28" s="86"/>
      <c r="N28" s="86"/>
      <c r="O28" s="85">
        <v>427</v>
      </c>
      <c r="P28" s="85"/>
      <c r="Q28" s="85"/>
      <c r="R28" s="85"/>
      <c r="S28" s="86">
        <f t="shared" si="2"/>
        <v>427</v>
      </c>
      <c r="T28" s="86"/>
      <c r="U28" s="86"/>
      <c r="V28" s="86"/>
      <c r="W28" s="86"/>
      <c r="X28" s="86">
        <f t="shared" si="0"/>
        <v>0</v>
      </c>
      <c r="Y28" s="86"/>
      <c r="Z28" s="86"/>
      <c r="AA28" s="85"/>
      <c r="AB28" s="86"/>
      <c r="AC28" s="86">
        <f t="shared" si="3"/>
        <v>0</v>
      </c>
      <c r="AD28" s="86">
        <f t="shared" si="5"/>
        <v>427</v>
      </c>
      <c r="AE28" s="88">
        <f t="shared" si="6"/>
        <v>6.6263190564866542E-2</v>
      </c>
      <c r="AF28" s="6"/>
      <c r="AG28" s="6"/>
    </row>
    <row r="29" spans="2:33" ht="15" x14ac:dyDescent="0.2">
      <c r="B29" s="84"/>
      <c r="C29" s="127"/>
      <c r="D29" s="127"/>
      <c r="E29" s="127"/>
      <c r="F29" s="3"/>
      <c r="G29" s="62" t="s">
        <v>29</v>
      </c>
      <c r="H29" s="3" t="s">
        <v>19</v>
      </c>
      <c r="I29" s="85">
        <v>3936</v>
      </c>
      <c r="J29" s="86">
        <v>3936</v>
      </c>
      <c r="K29" s="86"/>
      <c r="L29" s="86"/>
      <c r="M29" s="86"/>
      <c r="N29" s="86"/>
      <c r="O29" s="85">
        <v>59</v>
      </c>
      <c r="P29" s="85"/>
      <c r="Q29" s="85"/>
      <c r="R29" s="85"/>
      <c r="S29" s="86">
        <f t="shared" si="2"/>
        <v>59</v>
      </c>
      <c r="T29" s="86"/>
      <c r="U29" s="86"/>
      <c r="V29" s="86"/>
      <c r="W29" s="86"/>
      <c r="X29" s="86">
        <f t="shared" si="0"/>
        <v>0</v>
      </c>
      <c r="Y29" s="86"/>
      <c r="Z29" s="86"/>
      <c r="AA29" s="85"/>
      <c r="AB29" s="86"/>
      <c r="AC29" s="86">
        <f t="shared" si="3"/>
        <v>0</v>
      </c>
      <c r="AD29" s="86">
        <f t="shared" si="5"/>
        <v>59</v>
      </c>
      <c r="AE29" s="88">
        <f t="shared" si="6"/>
        <v>1.4989837398373984E-2</v>
      </c>
      <c r="AF29" s="6"/>
      <c r="AG29" s="6"/>
    </row>
    <row r="30" spans="2:33" ht="15" x14ac:dyDescent="0.2">
      <c r="B30" s="84"/>
      <c r="C30" s="127"/>
      <c r="D30" s="127"/>
      <c r="E30" s="127"/>
      <c r="F30" s="3"/>
      <c r="G30" s="62" t="s">
        <v>91</v>
      </c>
      <c r="H30" s="3" t="s">
        <v>19</v>
      </c>
      <c r="I30" s="85">
        <v>24984</v>
      </c>
      <c r="J30" s="86">
        <v>24984</v>
      </c>
      <c r="K30" s="86"/>
      <c r="L30" s="86"/>
      <c r="M30" s="86"/>
      <c r="N30" s="86"/>
      <c r="O30" s="85">
        <v>2812</v>
      </c>
      <c r="P30" s="85"/>
      <c r="Q30" s="85"/>
      <c r="R30" s="85"/>
      <c r="S30" s="86">
        <f t="shared" si="2"/>
        <v>2812</v>
      </c>
      <c r="T30" s="86"/>
      <c r="U30" s="86"/>
      <c r="V30" s="86"/>
      <c r="W30" s="86"/>
      <c r="X30" s="86">
        <f t="shared" si="0"/>
        <v>0</v>
      </c>
      <c r="Y30" s="86"/>
      <c r="Z30" s="86"/>
      <c r="AA30" s="85"/>
      <c r="AB30" s="86"/>
      <c r="AC30" s="86">
        <f t="shared" si="3"/>
        <v>0</v>
      </c>
      <c r="AD30" s="86">
        <f t="shared" si="5"/>
        <v>2812</v>
      </c>
      <c r="AE30" s="88">
        <f t="shared" si="6"/>
        <v>0.11255203330131285</v>
      </c>
      <c r="AF30" s="6"/>
      <c r="AG30" s="6"/>
    </row>
    <row r="31" spans="2:33" ht="15" x14ac:dyDescent="0.2">
      <c r="B31" s="84"/>
      <c r="C31" s="129"/>
      <c r="D31" s="130"/>
      <c r="E31" s="131"/>
      <c r="F31" s="3"/>
      <c r="G31" s="62" t="s">
        <v>30</v>
      </c>
      <c r="H31" s="3" t="s">
        <v>19</v>
      </c>
      <c r="I31" s="85">
        <v>1872</v>
      </c>
      <c r="J31" s="86">
        <v>1872</v>
      </c>
      <c r="K31" s="86"/>
      <c r="L31" s="86"/>
      <c r="M31" s="86"/>
      <c r="N31" s="86"/>
      <c r="O31" s="85">
        <v>368</v>
      </c>
      <c r="P31" s="85"/>
      <c r="Q31" s="85"/>
      <c r="R31" s="85"/>
      <c r="S31" s="86">
        <f t="shared" si="2"/>
        <v>368</v>
      </c>
      <c r="T31" s="86"/>
      <c r="U31" s="86"/>
      <c r="V31" s="86"/>
      <c r="W31" s="86"/>
      <c r="X31" s="86"/>
      <c r="Y31" s="86"/>
      <c r="Z31" s="86"/>
      <c r="AA31" s="85"/>
      <c r="AB31" s="86"/>
      <c r="AC31" s="86"/>
      <c r="AD31" s="86">
        <f t="shared" si="5"/>
        <v>368</v>
      </c>
      <c r="AE31" s="88">
        <f t="shared" si="6"/>
        <v>0.19658119658119658</v>
      </c>
      <c r="AF31" s="6"/>
      <c r="AG31" s="6"/>
    </row>
    <row r="32" spans="2:33" ht="15" x14ac:dyDescent="0.2">
      <c r="B32" s="84"/>
      <c r="C32" s="127"/>
      <c r="D32" s="127"/>
      <c r="E32" s="127"/>
      <c r="F32" s="3"/>
      <c r="G32" s="62" t="s">
        <v>31</v>
      </c>
      <c r="H32" s="3" t="s">
        <v>19</v>
      </c>
      <c r="I32" s="85">
        <v>252</v>
      </c>
      <c r="J32" s="86">
        <v>252</v>
      </c>
      <c r="K32" s="86"/>
      <c r="L32" s="86"/>
      <c r="M32" s="86"/>
      <c r="N32" s="86"/>
      <c r="O32" s="85">
        <v>15</v>
      </c>
      <c r="P32" s="85"/>
      <c r="Q32" s="85"/>
      <c r="R32" s="85"/>
      <c r="S32" s="86">
        <f t="shared" si="2"/>
        <v>15</v>
      </c>
      <c r="T32" s="86"/>
      <c r="U32" s="86"/>
      <c r="V32" s="86"/>
      <c r="W32" s="86"/>
      <c r="X32" s="86">
        <f t="shared" si="0"/>
        <v>0</v>
      </c>
      <c r="Y32" s="86"/>
      <c r="Z32" s="86"/>
      <c r="AA32" s="85"/>
      <c r="AB32" s="86"/>
      <c r="AC32" s="86">
        <f t="shared" si="3"/>
        <v>0</v>
      </c>
      <c r="AD32" s="86">
        <f t="shared" si="5"/>
        <v>15</v>
      </c>
      <c r="AE32" s="88">
        <f t="shared" si="6"/>
        <v>5.9523809523809521E-2</v>
      </c>
      <c r="AF32" s="6"/>
      <c r="AG32" s="6"/>
    </row>
    <row r="33" spans="2:33" ht="15" x14ac:dyDescent="0.2">
      <c r="B33" s="84"/>
      <c r="C33" s="127"/>
      <c r="D33" s="127"/>
      <c r="E33" s="127"/>
      <c r="F33" s="3"/>
      <c r="G33" s="89" t="s">
        <v>32</v>
      </c>
      <c r="H33" s="90" t="s">
        <v>19</v>
      </c>
      <c r="I33" s="91">
        <v>113760</v>
      </c>
      <c r="J33" s="92">
        <v>113760</v>
      </c>
      <c r="K33" s="92"/>
      <c r="L33" s="92"/>
      <c r="M33" s="92"/>
      <c r="N33" s="92"/>
      <c r="O33" s="91">
        <v>8576</v>
      </c>
      <c r="P33" s="85"/>
      <c r="Q33" s="85"/>
      <c r="R33" s="85"/>
      <c r="S33" s="86">
        <f t="shared" si="2"/>
        <v>8576</v>
      </c>
      <c r="T33" s="86"/>
      <c r="U33" s="86"/>
      <c r="V33" s="86"/>
      <c r="W33" s="86"/>
      <c r="X33" s="86">
        <f t="shared" si="0"/>
        <v>0</v>
      </c>
      <c r="Y33" s="86"/>
      <c r="Z33" s="86"/>
      <c r="AA33" s="85"/>
      <c r="AB33" s="86"/>
      <c r="AC33" s="86">
        <f t="shared" si="3"/>
        <v>0</v>
      </c>
      <c r="AD33" s="86">
        <f t="shared" si="5"/>
        <v>8576</v>
      </c>
      <c r="AE33" s="88">
        <f t="shared" si="6"/>
        <v>7.5386779184247535E-2</v>
      </c>
      <c r="AF33" s="6"/>
      <c r="AG33" s="6"/>
    </row>
    <row r="34" spans="2:33" ht="15" x14ac:dyDescent="0.2">
      <c r="B34" s="84"/>
      <c r="C34" s="127"/>
      <c r="D34" s="127"/>
      <c r="E34" s="127"/>
      <c r="F34" s="3"/>
      <c r="G34" s="93" t="s">
        <v>33</v>
      </c>
      <c r="H34" s="90" t="s">
        <v>18</v>
      </c>
      <c r="I34" s="91">
        <v>35592</v>
      </c>
      <c r="J34" s="92">
        <v>35592</v>
      </c>
      <c r="K34" s="92"/>
      <c r="L34" s="92"/>
      <c r="M34" s="92"/>
      <c r="N34" s="92"/>
      <c r="O34" s="91">
        <v>3280</v>
      </c>
      <c r="P34" s="85"/>
      <c r="Q34" s="85"/>
      <c r="R34" s="85"/>
      <c r="S34" s="86">
        <f t="shared" si="2"/>
        <v>3280</v>
      </c>
      <c r="T34" s="86"/>
      <c r="U34" s="86"/>
      <c r="V34" s="86"/>
      <c r="W34" s="86"/>
      <c r="X34" s="86">
        <f t="shared" si="0"/>
        <v>0</v>
      </c>
      <c r="Y34" s="86"/>
      <c r="Z34" s="86"/>
      <c r="AA34" s="85"/>
      <c r="AB34" s="86"/>
      <c r="AC34" s="86">
        <f t="shared" si="3"/>
        <v>0</v>
      </c>
      <c r="AD34" s="86">
        <f t="shared" si="5"/>
        <v>3280</v>
      </c>
      <c r="AE34" s="88">
        <f t="shared" si="6"/>
        <v>9.215554057091481E-2</v>
      </c>
      <c r="AF34" s="6"/>
      <c r="AG34" s="6"/>
    </row>
    <row r="35" spans="2:33" ht="15" x14ac:dyDescent="0.2">
      <c r="B35" s="84"/>
      <c r="C35" s="127"/>
      <c r="D35" s="127"/>
      <c r="E35" s="127"/>
      <c r="F35" s="3"/>
      <c r="G35" s="66" t="s">
        <v>34</v>
      </c>
      <c r="H35" s="3" t="s">
        <v>19</v>
      </c>
      <c r="I35" s="85">
        <v>48</v>
      </c>
      <c r="J35" s="86">
        <v>48</v>
      </c>
      <c r="K35" s="86"/>
      <c r="L35" s="86"/>
      <c r="M35" s="86"/>
      <c r="N35" s="86"/>
      <c r="O35" s="85">
        <v>3</v>
      </c>
      <c r="P35" s="85"/>
      <c r="Q35" s="85"/>
      <c r="R35" s="85"/>
      <c r="S35" s="86">
        <f t="shared" si="2"/>
        <v>3</v>
      </c>
      <c r="T35" s="86"/>
      <c r="U35" s="86"/>
      <c r="V35" s="86"/>
      <c r="W35" s="86"/>
      <c r="X35" s="86">
        <f t="shared" si="0"/>
        <v>0</v>
      </c>
      <c r="Y35" s="86"/>
      <c r="Z35" s="86"/>
      <c r="AA35" s="85"/>
      <c r="AB35" s="86"/>
      <c r="AC35" s="86">
        <f t="shared" si="3"/>
        <v>0</v>
      </c>
      <c r="AD35" s="86">
        <f t="shared" si="5"/>
        <v>3</v>
      </c>
      <c r="AE35" s="88">
        <f t="shared" si="6"/>
        <v>6.25E-2</v>
      </c>
      <c r="AF35" s="6"/>
      <c r="AG35" s="6"/>
    </row>
    <row r="36" spans="2:33" ht="25.5" x14ac:dyDescent="0.2">
      <c r="B36" s="84"/>
      <c r="C36" s="127"/>
      <c r="D36" s="127"/>
      <c r="E36" s="127"/>
      <c r="F36" s="3"/>
      <c r="G36" s="93" t="s">
        <v>65</v>
      </c>
      <c r="H36" s="90" t="s">
        <v>18</v>
      </c>
      <c r="I36" s="91">
        <v>34740</v>
      </c>
      <c r="J36" s="92">
        <v>34740</v>
      </c>
      <c r="K36" s="92"/>
      <c r="L36" s="92"/>
      <c r="M36" s="92"/>
      <c r="N36" s="92"/>
      <c r="O36" s="91">
        <v>3273</v>
      </c>
      <c r="P36" s="91"/>
      <c r="Q36" s="85"/>
      <c r="R36" s="85"/>
      <c r="S36" s="86">
        <f t="shared" si="2"/>
        <v>3273</v>
      </c>
      <c r="T36" s="86"/>
      <c r="U36" s="86"/>
      <c r="V36" s="86"/>
      <c r="W36" s="86"/>
      <c r="X36" s="86">
        <f t="shared" si="0"/>
        <v>0</v>
      </c>
      <c r="Y36" s="86"/>
      <c r="Z36" s="86"/>
      <c r="AA36" s="85"/>
      <c r="AB36" s="86"/>
      <c r="AC36" s="86">
        <f t="shared" si="3"/>
        <v>0</v>
      </c>
      <c r="AD36" s="86">
        <f t="shared" si="5"/>
        <v>3273</v>
      </c>
      <c r="AE36" s="88">
        <f t="shared" si="6"/>
        <v>9.4214162348877376E-2</v>
      </c>
      <c r="AF36" s="6"/>
      <c r="AG36" s="6"/>
    </row>
    <row r="37" spans="2:33" ht="15.75" x14ac:dyDescent="0.2">
      <c r="B37" s="128" t="s">
        <v>92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</row>
    <row r="38" spans="2:33" x14ac:dyDescent="0.2">
      <c r="V38" s="70"/>
    </row>
    <row r="39" spans="2:33" x14ac:dyDescent="0.2">
      <c r="I39" s="50"/>
      <c r="V39" s="70"/>
    </row>
    <row r="40" spans="2:33" x14ac:dyDescent="0.2">
      <c r="V40" s="70"/>
    </row>
    <row r="41" spans="2:33" x14ac:dyDescent="0.2">
      <c r="S41" s="50"/>
      <c r="V41" s="70"/>
      <c r="AA41" s="50"/>
    </row>
    <row r="42" spans="2:33" x14ac:dyDescent="0.2">
      <c r="I42" s="50"/>
      <c r="J42" s="50"/>
      <c r="K42" s="50"/>
      <c r="L42" s="50"/>
      <c r="M42" s="50"/>
      <c r="N42" s="50"/>
      <c r="S42" s="94"/>
      <c r="T42" s="50"/>
      <c r="V42" s="70"/>
    </row>
    <row r="43" spans="2:33" x14ac:dyDescent="0.2">
      <c r="T43" s="50"/>
      <c r="V43" s="70"/>
      <c r="X43" s="50"/>
      <c r="Z43" s="50"/>
      <c r="AA43" s="50"/>
    </row>
    <row r="44" spans="2:33" x14ac:dyDescent="0.2">
      <c r="P44" s="50"/>
      <c r="V44" s="70"/>
    </row>
    <row r="45" spans="2:33" x14ac:dyDescent="0.2">
      <c r="T45" s="49" t="s">
        <v>60</v>
      </c>
      <c r="V45" s="95"/>
    </row>
  </sheetData>
  <mergeCells count="46">
    <mergeCell ref="B8:E8"/>
    <mergeCell ref="F8:AG8"/>
    <mergeCell ref="B1:AG1"/>
    <mergeCell ref="B2:AG2"/>
    <mergeCell ref="B3:D3"/>
    <mergeCell ref="E3:AG3"/>
    <mergeCell ref="B4:D4"/>
    <mergeCell ref="E4:AG4"/>
    <mergeCell ref="B5:D5"/>
    <mergeCell ref="E5:AG5"/>
    <mergeCell ref="B6:D6"/>
    <mergeCell ref="E6:AG6"/>
    <mergeCell ref="B7:AG7"/>
    <mergeCell ref="C17:E17"/>
    <mergeCell ref="B9:E9"/>
    <mergeCell ref="F9:AG9"/>
    <mergeCell ref="B10:E10"/>
    <mergeCell ref="F10:AG10"/>
    <mergeCell ref="B11:AF11"/>
    <mergeCell ref="B12:E12"/>
    <mergeCell ref="F12:AG12"/>
    <mergeCell ref="B13:E13"/>
    <mergeCell ref="F13:AG13"/>
    <mergeCell ref="C14:AG14"/>
    <mergeCell ref="C15:E15"/>
    <mergeCell ref="C16:E16"/>
    <mergeCell ref="C29:E29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36:E36"/>
    <mergeCell ref="B37:AG37"/>
    <mergeCell ref="C30:E30"/>
    <mergeCell ref="C31:E31"/>
    <mergeCell ref="C32:E32"/>
    <mergeCell ref="C33:E33"/>
    <mergeCell ref="C34:E34"/>
    <mergeCell ref="C35:E3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ADF1-D6AB-423D-8B90-EB388E8B6001}">
  <dimension ref="A1:AK47"/>
  <sheetViews>
    <sheetView topLeftCell="B1" workbookViewId="0">
      <selection activeCell="B12" sqref="B12:E12"/>
    </sheetView>
  </sheetViews>
  <sheetFormatPr baseColWidth="10" defaultColWidth="11.42578125" defaultRowHeight="12.75" x14ac:dyDescent="0.2"/>
  <cols>
    <col min="1" max="1" width="8.42578125" style="28" hidden="1" customWidth="1"/>
    <col min="2" max="2" width="4.140625" style="28" customWidth="1"/>
    <col min="3" max="3" width="12.28515625" style="28" customWidth="1"/>
    <col min="4" max="4" width="2.85546875" style="28" customWidth="1"/>
    <col min="5" max="5" width="9" style="28" customWidth="1"/>
    <col min="6" max="6" width="24.42578125" style="28" customWidth="1"/>
    <col min="7" max="7" width="28" style="28" customWidth="1"/>
    <col min="8" max="8" width="12.7109375" style="28" customWidth="1"/>
    <col min="9" max="9" width="8.28515625" style="28" bestFit="1" customWidth="1"/>
    <col min="10" max="10" width="9.5703125" style="49" bestFit="1" customWidth="1"/>
    <col min="11" max="11" width="17.5703125" style="28" hidden="1" customWidth="1"/>
    <col min="12" max="15" width="17.85546875" style="49" hidden="1" customWidth="1"/>
    <col min="16" max="16" width="19.7109375" style="49" hidden="1" customWidth="1"/>
    <col min="17" max="17" width="14.7109375" style="49" hidden="1" customWidth="1"/>
    <col min="18" max="18" width="6.140625" style="49" customWidth="1"/>
    <col min="19" max="19" width="7.140625" style="28" customWidth="1"/>
    <col min="20" max="20" width="7.42578125" style="28" customWidth="1"/>
    <col min="21" max="21" width="7.7109375" style="28" customWidth="1"/>
    <col min="22" max="22" width="14.85546875" style="28" bestFit="1" customWidth="1"/>
    <col min="23" max="26" width="7.85546875" style="28" hidden="1" customWidth="1"/>
    <col min="27" max="27" width="16" style="28" hidden="1" customWidth="1"/>
    <col min="28" max="31" width="7.85546875" style="28" hidden="1" customWidth="1"/>
    <col min="32" max="32" width="16" style="28" hidden="1" customWidth="1"/>
    <col min="33" max="33" width="13.42578125" style="28" bestFit="1" customWidth="1"/>
    <col min="34" max="34" width="14.28515625" style="28" customWidth="1"/>
    <col min="35" max="35" width="15" style="28" customWidth="1"/>
    <col min="36" max="36" width="24.140625" style="28" customWidth="1"/>
    <col min="37" max="37" width="27.140625" style="28" hidden="1" customWidth="1"/>
    <col min="38" max="39" width="13.5703125" style="28" bestFit="1" customWidth="1"/>
    <col min="40" max="16384" width="11.42578125" style="28"/>
  </cols>
  <sheetData>
    <row r="1" spans="1:37" ht="18.75" x14ac:dyDescent="0.2">
      <c r="B1" s="188" t="s">
        <v>68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90"/>
    </row>
    <row r="2" spans="1:37" s="24" customFormat="1" ht="18.75" x14ac:dyDescent="0.2">
      <c r="A2" s="22"/>
      <c r="B2" s="146" t="s">
        <v>59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23"/>
    </row>
    <row r="3" spans="1:37" s="22" customFormat="1" ht="14.25" x14ac:dyDescent="0.2">
      <c r="B3" s="191" t="s">
        <v>48</v>
      </c>
      <c r="C3" s="191"/>
      <c r="D3" s="191"/>
      <c r="E3" s="192" t="s">
        <v>0</v>
      </c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</row>
    <row r="4" spans="1:37" s="22" customFormat="1" ht="14.25" x14ac:dyDescent="0.2">
      <c r="B4" s="193" t="s">
        <v>49</v>
      </c>
      <c r="C4" s="193"/>
      <c r="D4" s="193"/>
      <c r="E4" s="194" t="s">
        <v>1</v>
      </c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</row>
    <row r="5" spans="1:37" s="22" customFormat="1" ht="14.25" x14ac:dyDescent="0.2">
      <c r="B5" s="193" t="s">
        <v>50</v>
      </c>
      <c r="C5" s="193"/>
      <c r="D5" s="193"/>
      <c r="E5" s="195" t="s">
        <v>35</v>
      </c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7"/>
    </row>
    <row r="6" spans="1:37" s="22" customFormat="1" ht="14.25" x14ac:dyDescent="0.2">
      <c r="B6" s="198" t="s">
        <v>2</v>
      </c>
      <c r="C6" s="199"/>
      <c r="D6" s="200"/>
      <c r="E6" s="201" t="s">
        <v>66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3"/>
    </row>
    <row r="7" spans="1:37" ht="18.75" x14ac:dyDescent="0.2">
      <c r="B7" s="204" t="s">
        <v>70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6"/>
    </row>
    <row r="8" spans="1:37" s="22" customFormat="1" ht="15.75" x14ac:dyDescent="0.2">
      <c r="B8" s="162" t="s">
        <v>43</v>
      </c>
      <c r="C8" s="162"/>
      <c r="D8" s="162"/>
      <c r="E8" s="162"/>
      <c r="F8" s="185" t="s">
        <v>51</v>
      </c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7"/>
    </row>
    <row r="9" spans="1:37" s="22" customFormat="1" ht="15.75" x14ac:dyDescent="0.2">
      <c r="B9" s="162" t="s">
        <v>36</v>
      </c>
      <c r="C9" s="162"/>
      <c r="D9" s="162"/>
      <c r="E9" s="162"/>
      <c r="F9" s="163" t="s">
        <v>71</v>
      </c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</row>
    <row r="10" spans="1:37" s="32" customFormat="1" ht="15.75" x14ac:dyDescent="0.25">
      <c r="B10" s="164" t="s">
        <v>52</v>
      </c>
      <c r="C10" s="165"/>
      <c r="D10" s="165"/>
      <c r="E10" s="166"/>
      <c r="F10" s="167" t="s">
        <v>58</v>
      </c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9"/>
    </row>
    <row r="11" spans="1:37" s="22" customFormat="1" ht="15.75" x14ac:dyDescent="0.2">
      <c r="B11" s="170" t="s">
        <v>55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61"/>
    </row>
    <row r="12" spans="1:37" s="22" customFormat="1" ht="15.75" x14ac:dyDescent="0.2">
      <c r="B12" s="172" t="s">
        <v>44</v>
      </c>
      <c r="C12" s="172"/>
      <c r="D12" s="172"/>
      <c r="E12" s="172"/>
      <c r="F12" s="173" t="s">
        <v>54</v>
      </c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5"/>
    </row>
    <row r="13" spans="1:37" s="22" customFormat="1" ht="15.75" x14ac:dyDescent="0.2">
      <c r="B13" s="172" t="s">
        <v>45</v>
      </c>
      <c r="C13" s="172"/>
      <c r="D13" s="172"/>
      <c r="E13" s="172"/>
      <c r="F13" s="176" t="s">
        <v>46</v>
      </c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8"/>
    </row>
    <row r="14" spans="1:37" ht="15.75" x14ac:dyDescent="0.2">
      <c r="B14" s="20"/>
      <c r="C14" s="179" t="s">
        <v>67</v>
      </c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1"/>
    </row>
    <row r="15" spans="1:37" ht="51" x14ac:dyDescent="0.2">
      <c r="B15" s="25" t="s">
        <v>47</v>
      </c>
      <c r="C15" s="182" t="s">
        <v>37</v>
      </c>
      <c r="D15" s="183"/>
      <c r="E15" s="184"/>
      <c r="F15" s="26" t="s">
        <v>38</v>
      </c>
      <c r="G15" s="36" t="s">
        <v>4</v>
      </c>
      <c r="H15" s="36" t="s">
        <v>3</v>
      </c>
      <c r="I15" s="37" t="s">
        <v>39</v>
      </c>
      <c r="J15" s="45" t="s">
        <v>53</v>
      </c>
      <c r="K15" s="37" t="s">
        <v>74</v>
      </c>
      <c r="L15" s="46" t="s">
        <v>76</v>
      </c>
      <c r="M15" s="46" t="s">
        <v>77</v>
      </c>
      <c r="N15" s="46" t="s">
        <v>78</v>
      </c>
      <c r="O15" s="46" t="s">
        <v>79</v>
      </c>
      <c r="P15" s="46" t="s">
        <v>80</v>
      </c>
      <c r="Q15" s="45" t="s">
        <v>75</v>
      </c>
      <c r="R15" s="47" t="s">
        <v>5</v>
      </c>
      <c r="S15" s="38" t="s">
        <v>6</v>
      </c>
      <c r="T15" s="38" t="s">
        <v>7</v>
      </c>
      <c r="U15" s="38" t="s">
        <v>8</v>
      </c>
      <c r="V15" s="29" t="s">
        <v>72</v>
      </c>
      <c r="W15" s="35" t="s">
        <v>9</v>
      </c>
      <c r="X15" s="35" t="s">
        <v>10</v>
      </c>
      <c r="Y15" s="35" t="s">
        <v>11</v>
      </c>
      <c r="Z15" s="35" t="s">
        <v>12</v>
      </c>
      <c r="AA15" s="29" t="s">
        <v>56</v>
      </c>
      <c r="AB15" s="35" t="s">
        <v>13</v>
      </c>
      <c r="AC15" s="35" t="s">
        <v>14</v>
      </c>
      <c r="AD15" s="35" t="s">
        <v>15</v>
      </c>
      <c r="AE15" s="35" t="s">
        <v>16</v>
      </c>
      <c r="AF15" s="29" t="s">
        <v>57</v>
      </c>
      <c r="AG15" s="29" t="s">
        <v>40</v>
      </c>
      <c r="AH15" s="29" t="s">
        <v>41</v>
      </c>
      <c r="AI15" s="29" t="s">
        <v>69</v>
      </c>
      <c r="AJ15" s="29" t="s">
        <v>42</v>
      </c>
    </row>
    <row r="16" spans="1:37" x14ac:dyDescent="0.2">
      <c r="B16" s="7">
        <v>3</v>
      </c>
      <c r="C16" s="142" t="s">
        <v>61</v>
      </c>
      <c r="D16" s="142"/>
      <c r="E16" s="142"/>
      <c r="F16" s="27"/>
      <c r="G16" s="13"/>
      <c r="H16" s="39" t="s">
        <v>17</v>
      </c>
      <c r="I16" s="4">
        <v>192708</v>
      </c>
      <c r="J16" s="4">
        <f>+I16+K16+L16+M16+O16+N16</f>
        <v>208804</v>
      </c>
      <c r="K16" s="4">
        <v>58013</v>
      </c>
      <c r="L16" s="18">
        <v>8889</v>
      </c>
      <c r="M16" s="18">
        <f>+M18+M19+M20</f>
        <v>3409</v>
      </c>
      <c r="N16" s="18">
        <f>+N18+N19+N20</f>
        <v>7</v>
      </c>
      <c r="O16" s="18">
        <v>-54222</v>
      </c>
      <c r="P16" s="18">
        <f>+P18+P19+P20</f>
        <v>33138</v>
      </c>
      <c r="Q16" s="18">
        <f>+Q18+Q19+Q20</f>
        <v>241942</v>
      </c>
      <c r="R16" s="18">
        <f>SUM(R18:R20)</f>
        <v>18499</v>
      </c>
      <c r="S16" s="18">
        <f>SUM(S18:S20)</f>
        <v>19599</v>
      </c>
      <c r="T16" s="18">
        <f t="shared" ref="T16:U16" si="0">SUM(T18:T20)</f>
        <v>0</v>
      </c>
      <c r="U16" s="18">
        <f t="shared" si="0"/>
        <v>0</v>
      </c>
      <c r="V16" s="18">
        <f>+R16+S16+T16+U16</f>
        <v>38098</v>
      </c>
      <c r="W16" s="18"/>
      <c r="X16" s="18"/>
      <c r="Y16" s="18"/>
      <c r="Z16" s="18"/>
      <c r="AA16" s="18">
        <f>+W16+X16+Y16+Z16</f>
        <v>0</v>
      </c>
      <c r="AB16" s="18"/>
      <c r="AC16" s="18"/>
      <c r="AD16" s="18"/>
      <c r="AE16" s="18"/>
      <c r="AF16" s="18">
        <f t="shared" ref="AF16:AF35" si="1">+AB16+AC16+AD16+AE16</f>
        <v>0</v>
      </c>
      <c r="AG16" s="18">
        <f>+V16+AA16+AF16</f>
        <v>38098</v>
      </c>
      <c r="AH16" s="9">
        <f>SUM(AG16/J16)</f>
        <v>0.18245819045612152</v>
      </c>
      <c r="AI16" s="57">
        <v>56455403</v>
      </c>
      <c r="AJ16" s="56" t="s">
        <v>82</v>
      </c>
      <c r="AK16" s="14">
        <f>SUM(AK17:AK19)</f>
        <v>17298</v>
      </c>
    </row>
    <row r="17" spans="2:37" ht="76.5" x14ac:dyDescent="0.2">
      <c r="B17" s="10"/>
      <c r="C17" s="127"/>
      <c r="D17" s="127"/>
      <c r="E17" s="127"/>
      <c r="F17" s="15" t="s">
        <v>62</v>
      </c>
      <c r="G17" s="13"/>
      <c r="H17" s="1" t="s">
        <v>17</v>
      </c>
      <c r="I17" s="4">
        <v>192708</v>
      </c>
      <c r="J17" s="4">
        <f t="shared" ref="J17:J20" si="2">+I17+K17+L17+M17+O17+N17</f>
        <v>208804</v>
      </c>
      <c r="K17" s="4">
        <f t="shared" ref="K17:P17" si="3">+K18+K19+K20</f>
        <v>58013</v>
      </c>
      <c r="L17" s="18">
        <f t="shared" si="3"/>
        <v>8889</v>
      </c>
      <c r="M17" s="18">
        <f t="shared" si="3"/>
        <v>3409</v>
      </c>
      <c r="N17" s="18">
        <f>+N18+N19+N20</f>
        <v>7</v>
      </c>
      <c r="O17" s="18">
        <f t="shared" si="3"/>
        <v>-54222</v>
      </c>
      <c r="P17" s="18">
        <f t="shared" si="3"/>
        <v>33138</v>
      </c>
      <c r="Q17" s="18">
        <f>+Q18+Q19+Q20</f>
        <v>241942</v>
      </c>
      <c r="R17" s="4">
        <f>SUM(R18:R20)</f>
        <v>18499</v>
      </c>
      <c r="S17" s="4">
        <f>SUM(S18:S20)</f>
        <v>19599</v>
      </c>
      <c r="T17" s="4">
        <f t="shared" ref="T17:U17" si="4">SUM(T18:T20)</f>
        <v>0</v>
      </c>
      <c r="U17" s="4">
        <f t="shared" si="4"/>
        <v>0</v>
      </c>
      <c r="V17" s="18">
        <f t="shared" ref="V17:V35" si="5">+R17+S17+T17+U17</f>
        <v>38098</v>
      </c>
      <c r="W17" s="4">
        <f t="shared" ref="W17:Z17" si="6">+W18+W19+W20</f>
        <v>0</v>
      </c>
      <c r="X17" s="4">
        <f t="shared" si="6"/>
        <v>0</v>
      </c>
      <c r="Y17" s="4">
        <f t="shared" si="6"/>
        <v>0</v>
      </c>
      <c r="Z17" s="4">
        <f t="shared" si="6"/>
        <v>0</v>
      </c>
      <c r="AA17" s="18">
        <f>+W17+X17+Y17+Z17</f>
        <v>0</v>
      </c>
      <c r="AB17" s="4">
        <f t="shared" ref="AB17:AE17" si="7">+AB18+AB19+AB20</f>
        <v>0</v>
      </c>
      <c r="AC17" s="4">
        <f t="shared" si="7"/>
        <v>0</v>
      </c>
      <c r="AD17" s="4">
        <f t="shared" si="7"/>
        <v>0</v>
      </c>
      <c r="AE17" s="4">
        <f t="shared" si="7"/>
        <v>0</v>
      </c>
      <c r="AF17" s="18">
        <f t="shared" si="1"/>
        <v>0</v>
      </c>
      <c r="AG17" s="18">
        <f t="shared" ref="AG17:AG35" si="8">+V17+AA17+AF17</f>
        <v>38098</v>
      </c>
      <c r="AH17" s="9">
        <f t="shared" ref="AH17:AH35" si="9">SUM(AG17/J17)</f>
        <v>0.18245819045612152</v>
      </c>
      <c r="AI17" s="57">
        <v>56455403</v>
      </c>
      <c r="AJ17" s="56" t="s">
        <v>82</v>
      </c>
      <c r="AK17" s="14">
        <f>SUM(AK18:AK20)</f>
        <v>12097</v>
      </c>
    </row>
    <row r="18" spans="2:37" ht="25.5" x14ac:dyDescent="0.2">
      <c r="B18" s="10"/>
      <c r="C18" s="127"/>
      <c r="D18" s="127"/>
      <c r="E18" s="127"/>
      <c r="F18" s="17"/>
      <c r="G18" s="12" t="s">
        <v>63</v>
      </c>
      <c r="H18" s="3" t="s">
        <v>17</v>
      </c>
      <c r="I18" s="4">
        <v>57813</v>
      </c>
      <c r="J18" s="4">
        <f t="shared" si="2"/>
        <v>52232</v>
      </c>
      <c r="K18" s="18">
        <v>12013</v>
      </c>
      <c r="L18" s="18">
        <v>594</v>
      </c>
      <c r="M18" s="18">
        <v>409</v>
      </c>
      <c r="N18" s="18">
        <v>3</v>
      </c>
      <c r="O18" s="18">
        <v>-18600</v>
      </c>
      <c r="P18" s="18">
        <v>11342</v>
      </c>
      <c r="Q18" s="18">
        <f>+I18+K18+L18+M18+N18+O18+P18</f>
        <v>63574</v>
      </c>
      <c r="R18" s="4">
        <f>1046+1507</f>
        <v>2553</v>
      </c>
      <c r="S18" s="4">
        <f>1025+1529</f>
        <v>2554</v>
      </c>
      <c r="T18" s="4"/>
      <c r="U18" s="4"/>
      <c r="V18" s="18">
        <f t="shared" si="5"/>
        <v>5107</v>
      </c>
      <c r="W18" s="4"/>
      <c r="X18" s="4"/>
      <c r="Y18" s="4"/>
      <c r="Z18" s="4"/>
      <c r="AA18" s="18">
        <f t="shared" ref="AA18:AA35" si="10">+W18+X18+Y18+Z18</f>
        <v>0</v>
      </c>
      <c r="AB18" s="4"/>
      <c r="AC18" s="4"/>
      <c r="AD18" s="4"/>
      <c r="AE18" s="4"/>
      <c r="AF18" s="18">
        <f t="shared" si="1"/>
        <v>0</v>
      </c>
      <c r="AG18" s="18">
        <f t="shared" si="8"/>
        <v>5107</v>
      </c>
      <c r="AH18" s="9">
        <f t="shared" si="9"/>
        <v>9.7775310154694442E-2</v>
      </c>
      <c r="AI18" s="16"/>
      <c r="AJ18" s="55"/>
      <c r="AK18" s="14">
        <f>593+594</f>
        <v>1187</v>
      </c>
    </row>
    <row r="19" spans="2:37" ht="25.5" x14ac:dyDescent="0.2">
      <c r="B19" s="10"/>
      <c r="C19" s="127"/>
      <c r="D19" s="127"/>
      <c r="E19" s="127"/>
      <c r="F19" s="8"/>
      <c r="G19" s="21" t="s">
        <v>20</v>
      </c>
      <c r="H19" s="3" t="s">
        <v>17</v>
      </c>
      <c r="I19" s="4">
        <v>38541</v>
      </c>
      <c r="J19" s="4">
        <f t="shared" si="2"/>
        <v>38042</v>
      </c>
      <c r="K19" s="18">
        <v>8000</v>
      </c>
      <c r="L19" s="18">
        <v>2000</v>
      </c>
      <c r="M19" s="18">
        <v>1500</v>
      </c>
      <c r="N19" s="18">
        <v>1</v>
      </c>
      <c r="O19" s="18">
        <v>-12000</v>
      </c>
      <c r="P19" s="18">
        <v>8138</v>
      </c>
      <c r="Q19" s="18">
        <f t="shared" ref="Q19:Q20" si="11">+I19+K19+L19+M19+N19+O19+P19</f>
        <v>46180</v>
      </c>
      <c r="R19" s="4">
        <v>2987</v>
      </c>
      <c r="S19" s="4">
        <v>3273</v>
      </c>
      <c r="T19" s="4"/>
      <c r="U19" s="4"/>
      <c r="V19" s="18">
        <f t="shared" si="5"/>
        <v>6260</v>
      </c>
      <c r="W19" s="4"/>
      <c r="X19" s="4"/>
      <c r="Y19" s="4"/>
      <c r="Z19" s="4"/>
      <c r="AA19" s="18">
        <f t="shared" si="10"/>
        <v>0</v>
      </c>
      <c r="AB19" s="4"/>
      <c r="AC19" s="4"/>
      <c r="AD19" s="4"/>
      <c r="AE19" s="4"/>
      <c r="AF19" s="18">
        <f t="shared" si="1"/>
        <v>0</v>
      </c>
      <c r="AG19" s="18">
        <f t="shared" si="8"/>
        <v>6260</v>
      </c>
      <c r="AH19" s="9">
        <f t="shared" si="9"/>
        <v>0.16455496556437621</v>
      </c>
      <c r="AI19" s="2"/>
      <c r="AJ19" s="55"/>
      <c r="AK19" s="14">
        <f>2007+2007</f>
        <v>4014</v>
      </c>
    </row>
    <row r="20" spans="2:37" ht="25.5" x14ac:dyDescent="0.2">
      <c r="B20" s="10"/>
      <c r="C20" s="156"/>
      <c r="D20" s="157"/>
      <c r="E20" s="158"/>
      <c r="F20" s="11"/>
      <c r="G20" s="21" t="s">
        <v>64</v>
      </c>
      <c r="H20" s="3" t="s">
        <v>17</v>
      </c>
      <c r="I20" s="4">
        <v>96354</v>
      </c>
      <c r="J20" s="4">
        <f t="shared" si="2"/>
        <v>118530</v>
      </c>
      <c r="K20" s="18">
        <v>38000</v>
      </c>
      <c r="L20" s="18">
        <v>6295</v>
      </c>
      <c r="M20" s="18">
        <v>1500</v>
      </c>
      <c r="N20" s="18">
        <v>3</v>
      </c>
      <c r="O20" s="18">
        <v>-23622</v>
      </c>
      <c r="P20" s="18">
        <v>13658</v>
      </c>
      <c r="Q20" s="18">
        <f t="shared" si="11"/>
        <v>132188</v>
      </c>
      <c r="R20" s="4">
        <f>5647+7312</f>
        <v>12959</v>
      </c>
      <c r="S20" s="4">
        <f>5960+7812</f>
        <v>13772</v>
      </c>
      <c r="T20" s="4"/>
      <c r="U20" s="4"/>
      <c r="V20" s="18">
        <f t="shared" si="5"/>
        <v>26731</v>
      </c>
      <c r="W20" s="4"/>
      <c r="X20" s="4"/>
      <c r="Y20" s="4"/>
      <c r="Z20" s="4"/>
      <c r="AA20" s="18">
        <f t="shared" si="10"/>
        <v>0</v>
      </c>
      <c r="AB20" s="4"/>
      <c r="AC20" s="4"/>
      <c r="AD20" s="4"/>
      <c r="AE20" s="4"/>
      <c r="AF20" s="18">
        <f t="shared" si="1"/>
        <v>0</v>
      </c>
      <c r="AG20" s="18">
        <f t="shared" si="8"/>
        <v>26731</v>
      </c>
      <c r="AH20" s="9">
        <f t="shared" si="9"/>
        <v>0.22552096515650047</v>
      </c>
      <c r="AI20" s="5"/>
      <c r="AJ20" s="55"/>
      <c r="AK20" s="14">
        <f>3448+3448</f>
        <v>6896</v>
      </c>
    </row>
    <row r="21" spans="2:37" ht="15" x14ac:dyDescent="0.2">
      <c r="B21" s="10"/>
      <c r="C21" s="156"/>
      <c r="D21" s="157"/>
      <c r="E21" s="158"/>
      <c r="F21" s="11"/>
      <c r="G21" s="62" t="s">
        <v>21</v>
      </c>
      <c r="H21" s="3" t="s">
        <v>19</v>
      </c>
      <c r="I21" s="16">
        <v>6</v>
      </c>
      <c r="J21" s="17">
        <v>6</v>
      </c>
      <c r="K21" s="16"/>
      <c r="L21" s="17"/>
      <c r="M21" s="17"/>
      <c r="N21" s="17"/>
      <c r="O21" s="17"/>
      <c r="P21" s="17"/>
      <c r="Q21" s="17"/>
      <c r="R21" s="52" t="s">
        <v>81</v>
      </c>
      <c r="S21" s="16">
        <v>1</v>
      </c>
      <c r="T21" s="16"/>
      <c r="U21" s="16"/>
      <c r="V21" s="18">
        <f>+R21+S21+T21+U21</f>
        <v>1</v>
      </c>
      <c r="W21" s="18"/>
      <c r="X21" s="18"/>
      <c r="Y21" s="18"/>
      <c r="Z21" s="18"/>
      <c r="AA21" s="18">
        <f>+W21+X21+Y21+Z21</f>
        <v>0</v>
      </c>
      <c r="AB21" s="18"/>
      <c r="AC21" s="18"/>
      <c r="AD21" s="18"/>
      <c r="AE21" s="18"/>
      <c r="AF21" s="18">
        <f>+AB21+AC21+AD21+AE21</f>
        <v>0</v>
      </c>
      <c r="AG21" s="17">
        <f>+V21+AA21+AF21</f>
        <v>1</v>
      </c>
      <c r="AH21" s="9">
        <f>SUM(AG21/J21)</f>
        <v>0.16666666666666666</v>
      </c>
      <c r="AI21" s="5"/>
      <c r="AJ21" s="55"/>
    </row>
    <row r="22" spans="2:37" ht="25.5" x14ac:dyDescent="0.2">
      <c r="B22" s="10"/>
      <c r="C22" s="58"/>
      <c r="D22" s="59"/>
      <c r="E22" s="60"/>
      <c r="F22" s="11"/>
      <c r="G22" s="62" t="s">
        <v>22</v>
      </c>
      <c r="H22" s="3" t="s">
        <v>19</v>
      </c>
      <c r="I22" s="16">
        <v>6</v>
      </c>
      <c r="J22" s="17">
        <v>6</v>
      </c>
      <c r="K22" s="16"/>
      <c r="L22" s="17"/>
      <c r="M22" s="17"/>
      <c r="N22" s="17"/>
      <c r="O22" s="17"/>
      <c r="P22" s="17"/>
      <c r="Q22" s="17"/>
      <c r="R22" s="52" t="s">
        <v>81</v>
      </c>
      <c r="S22" s="52" t="s">
        <v>81</v>
      </c>
      <c r="T22" s="16"/>
      <c r="U22" s="16"/>
      <c r="V22" s="52" t="s">
        <v>81</v>
      </c>
      <c r="W22" s="16"/>
      <c r="X22" s="16"/>
      <c r="Y22" s="16"/>
      <c r="Z22" s="16"/>
      <c r="AA22" s="17">
        <f t="shared" si="10"/>
        <v>0</v>
      </c>
      <c r="AB22" s="16"/>
      <c r="AC22" s="16"/>
      <c r="AD22" s="16"/>
      <c r="AE22" s="16"/>
      <c r="AF22" s="17">
        <f t="shared" si="1"/>
        <v>0</v>
      </c>
      <c r="AG22" s="52" t="s">
        <v>81</v>
      </c>
      <c r="AH22" s="48" t="s">
        <v>83</v>
      </c>
      <c r="AI22" s="5"/>
      <c r="AJ22" s="55"/>
    </row>
    <row r="23" spans="2:37" ht="15" x14ac:dyDescent="0.2">
      <c r="B23" s="10"/>
      <c r="C23" s="127"/>
      <c r="D23" s="127"/>
      <c r="E23" s="127"/>
      <c r="F23" s="8"/>
      <c r="G23" s="62" t="s">
        <v>23</v>
      </c>
      <c r="H23" s="3" t="s">
        <v>19</v>
      </c>
      <c r="I23" s="16">
        <v>6564</v>
      </c>
      <c r="J23" s="17">
        <v>6564</v>
      </c>
      <c r="K23" s="16"/>
      <c r="L23" s="17"/>
      <c r="M23" s="17"/>
      <c r="N23" s="17"/>
      <c r="O23" s="17"/>
      <c r="P23" s="17"/>
      <c r="Q23" s="17"/>
      <c r="R23" s="16">
        <v>777</v>
      </c>
      <c r="S23" s="16">
        <v>774</v>
      </c>
      <c r="T23" s="16"/>
      <c r="U23" s="16"/>
      <c r="V23" s="18">
        <f t="shared" si="5"/>
        <v>1551</v>
      </c>
      <c r="W23" s="16"/>
      <c r="X23" s="16"/>
      <c r="Y23" s="16"/>
      <c r="Z23" s="16"/>
      <c r="AA23" s="17">
        <f t="shared" si="10"/>
        <v>0</v>
      </c>
      <c r="AB23" s="16"/>
      <c r="AC23" s="16"/>
      <c r="AD23" s="16"/>
      <c r="AE23" s="16"/>
      <c r="AF23" s="17">
        <f t="shared" si="1"/>
        <v>0</v>
      </c>
      <c r="AG23" s="17">
        <f>+V23+AA23+AF23</f>
        <v>1551</v>
      </c>
      <c r="AH23" s="9">
        <f t="shared" si="9"/>
        <v>0.23628884826325411</v>
      </c>
      <c r="AI23" s="2"/>
      <c r="AJ23" s="55"/>
    </row>
    <row r="24" spans="2:37" ht="15" x14ac:dyDescent="0.2">
      <c r="B24" s="10"/>
      <c r="C24" s="127"/>
      <c r="D24" s="127"/>
      <c r="E24" s="127"/>
      <c r="F24" s="17"/>
      <c r="G24" s="62" t="s">
        <v>24</v>
      </c>
      <c r="H24" s="3" t="s">
        <v>19</v>
      </c>
      <c r="I24" s="16">
        <v>3900</v>
      </c>
      <c r="J24" s="17">
        <v>3900</v>
      </c>
      <c r="K24" s="16"/>
      <c r="L24" s="17"/>
      <c r="M24" s="17"/>
      <c r="N24" s="17"/>
      <c r="O24" s="17"/>
      <c r="P24" s="17"/>
      <c r="Q24" s="17"/>
      <c r="R24" s="16">
        <v>330</v>
      </c>
      <c r="S24" s="16">
        <v>423</v>
      </c>
      <c r="T24" s="16"/>
      <c r="U24" s="16"/>
      <c r="V24" s="18">
        <f t="shared" si="5"/>
        <v>753</v>
      </c>
      <c r="W24" s="16"/>
      <c r="X24" s="16"/>
      <c r="Y24" s="16"/>
      <c r="Z24" s="16"/>
      <c r="AA24" s="17">
        <f t="shared" si="10"/>
        <v>0</v>
      </c>
      <c r="AB24" s="16"/>
      <c r="AC24" s="16"/>
      <c r="AD24" s="16"/>
      <c r="AE24" s="16"/>
      <c r="AF24" s="17">
        <f t="shared" si="1"/>
        <v>0</v>
      </c>
      <c r="AG24" s="17">
        <f t="shared" si="8"/>
        <v>753</v>
      </c>
      <c r="AH24" s="9">
        <f t="shared" si="9"/>
        <v>0.19307692307692309</v>
      </c>
      <c r="AI24" s="6"/>
      <c r="AJ24" s="55"/>
    </row>
    <row r="25" spans="2:37" ht="25.5" x14ac:dyDescent="0.2">
      <c r="B25" s="10"/>
      <c r="C25" s="127"/>
      <c r="D25" s="127"/>
      <c r="E25" s="127"/>
      <c r="F25" s="3"/>
      <c r="G25" s="62" t="s">
        <v>25</v>
      </c>
      <c r="H25" s="3" t="s">
        <v>19</v>
      </c>
      <c r="I25" s="16">
        <v>9312</v>
      </c>
      <c r="J25" s="17">
        <v>9312</v>
      </c>
      <c r="K25" s="16"/>
      <c r="L25" s="17"/>
      <c r="M25" s="17"/>
      <c r="N25" s="17"/>
      <c r="O25" s="17"/>
      <c r="P25" s="17"/>
      <c r="Q25" s="17"/>
      <c r="R25" s="16">
        <v>690</v>
      </c>
      <c r="S25" s="16">
        <v>790</v>
      </c>
      <c r="T25" s="16"/>
      <c r="U25" s="16"/>
      <c r="V25" s="18">
        <f t="shared" si="5"/>
        <v>1480</v>
      </c>
      <c r="W25" s="16"/>
      <c r="X25" s="16"/>
      <c r="Y25" s="16"/>
      <c r="Z25" s="16"/>
      <c r="AA25" s="17">
        <f t="shared" si="10"/>
        <v>0</v>
      </c>
      <c r="AB25" s="16"/>
      <c r="AC25" s="16"/>
      <c r="AD25" s="16"/>
      <c r="AE25" s="16"/>
      <c r="AF25" s="17">
        <f t="shared" si="1"/>
        <v>0</v>
      </c>
      <c r="AG25" s="17">
        <f t="shared" si="8"/>
        <v>1480</v>
      </c>
      <c r="AH25" s="9">
        <f t="shared" si="9"/>
        <v>0.15893470790378006</v>
      </c>
      <c r="AI25" s="6"/>
      <c r="AJ25" s="55"/>
    </row>
    <row r="26" spans="2:37" ht="25.5" x14ac:dyDescent="0.2">
      <c r="B26" s="10"/>
      <c r="C26" s="127"/>
      <c r="D26" s="127"/>
      <c r="E26" s="127"/>
      <c r="F26" s="3"/>
      <c r="G26" s="63" t="s">
        <v>26</v>
      </c>
      <c r="H26" s="3" t="s">
        <v>19</v>
      </c>
      <c r="I26" s="16">
        <v>16164</v>
      </c>
      <c r="J26" s="17">
        <v>16164</v>
      </c>
      <c r="K26" s="16"/>
      <c r="L26" s="17"/>
      <c r="M26" s="17"/>
      <c r="N26" s="17"/>
      <c r="O26" s="17"/>
      <c r="P26" s="17"/>
      <c r="Q26" s="17"/>
      <c r="R26" s="16">
        <v>1436</v>
      </c>
      <c r="S26" s="16">
        <v>1692</v>
      </c>
      <c r="T26" s="16"/>
      <c r="U26" s="16"/>
      <c r="V26" s="18">
        <f t="shared" si="5"/>
        <v>3128</v>
      </c>
      <c r="W26" s="16"/>
      <c r="X26" s="16"/>
      <c r="Y26" s="16"/>
      <c r="Z26" s="16"/>
      <c r="AA26" s="17">
        <f t="shared" si="10"/>
        <v>0</v>
      </c>
      <c r="AB26" s="16"/>
      <c r="AC26" s="16"/>
      <c r="AD26" s="16"/>
      <c r="AE26" s="16"/>
      <c r="AF26" s="17">
        <f t="shared" si="1"/>
        <v>0</v>
      </c>
      <c r="AG26" s="17">
        <f t="shared" si="8"/>
        <v>3128</v>
      </c>
      <c r="AH26" s="9">
        <f t="shared" si="9"/>
        <v>0.1935164563226924</v>
      </c>
      <c r="AI26" s="6"/>
      <c r="AJ26" s="55"/>
    </row>
    <row r="27" spans="2:37" ht="15" x14ac:dyDescent="0.2">
      <c r="B27" s="10"/>
      <c r="C27" s="127"/>
      <c r="D27" s="127"/>
      <c r="E27" s="127"/>
      <c r="F27" s="3"/>
      <c r="G27" s="63" t="s">
        <v>27</v>
      </c>
      <c r="H27" s="3" t="s">
        <v>19</v>
      </c>
      <c r="I27" s="16">
        <v>36060</v>
      </c>
      <c r="J27" s="17">
        <v>36060</v>
      </c>
      <c r="K27" s="16"/>
      <c r="L27" s="17"/>
      <c r="M27" s="17"/>
      <c r="N27" s="17"/>
      <c r="O27" s="17"/>
      <c r="P27" s="17"/>
      <c r="Q27" s="17"/>
      <c r="R27" s="16">
        <v>4067</v>
      </c>
      <c r="S27" s="16">
        <v>4214</v>
      </c>
      <c r="T27" s="16"/>
      <c r="U27" s="16"/>
      <c r="V27" s="18">
        <f t="shared" si="5"/>
        <v>8281</v>
      </c>
      <c r="W27" s="16"/>
      <c r="X27" s="16"/>
      <c r="Y27" s="16"/>
      <c r="Z27" s="16"/>
      <c r="AA27" s="17">
        <f t="shared" si="10"/>
        <v>0</v>
      </c>
      <c r="AB27" s="16"/>
      <c r="AC27" s="16"/>
      <c r="AD27" s="16"/>
      <c r="AE27" s="16"/>
      <c r="AF27" s="17">
        <f t="shared" si="1"/>
        <v>0</v>
      </c>
      <c r="AG27" s="17">
        <f t="shared" si="8"/>
        <v>8281</v>
      </c>
      <c r="AH27" s="9">
        <f t="shared" si="9"/>
        <v>0.22964503605102607</v>
      </c>
      <c r="AI27" s="6"/>
      <c r="AJ27" s="55"/>
    </row>
    <row r="28" spans="2:37" ht="25.5" x14ac:dyDescent="0.2">
      <c r="B28" s="10"/>
      <c r="C28" s="127"/>
      <c r="D28" s="127"/>
      <c r="E28" s="127"/>
      <c r="F28" s="3"/>
      <c r="G28" s="63" t="s">
        <v>28</v>
      </c>
      <c r="H28" s="3" t="s">
        <v>19</v>
      </c>
      <c r="I28" s="16">
        <v>6444</v>
      </c>
      <c r="J28" s="17">
        <v>6444</v>
      </c>
      <c r="K28" s="16"/>
      <c r="L28" s="17"/>
      <c r="M28" s="17"/>
      <c r="N28" s="17"/>
      <c r="O28" s="17"/>
      <c r="P28" s="17"/>
      <c r="Q28" s="17"/>
      <c r="R28" s="16">
        <v>427</v>
      </c>
      <c r="S28" s="16">
        <v>482</v>
      </c>
      <c r="T28" s="16"/>
      <c r="U28" s="16"/>
      <c r="V28" s="18">
        <f t="shared" si="5"/>
        <v>909</v>
      </c>
      <c r="W28" s="16"/>
      <c r="X28" s="16"/>
      <c r="Y28" s="16"/>
      <c r="Z28" s="16"/>
      <c r="AA28" s="17">
        <f t="shared" si="10"/>
        <v>0</v>
      </c>
      <c r="AB28" s="16"/>
      <c r="AC28" s="16"/>
      <c r="AD28" s="16"/>
      <c r="AE28" s="16"/>
      <c r="AF28" s="17">
        <f t="shared" si="1"/>
        <v>0</v>
      </c>
      <c r="AG28" s="17">
        <f t="shared" si="8"/>
        <v>909</v>
      </c>
      <c r="AH28" s="9">
        <f t="shared" si="9"/>
        <v>0.14106145251396648</v>
      </c>
      <c r="AI28" s="6"/>
      <c r="AJ28" s="55"/>
    </row>
    <row r="29" spans="2:37" ht="15" x14ac:dyDescent="0.2">
      <c r="B29" s="10"/>
      <c r="C29" s="156"/>
      <c r="D29" s="157"/>
      <c r="E29" s="158"/>
      <c r="F29" s="3"/>
      <c r="G29" s="63" t="s">
        <v>29</v>
      </c>
      <c r="H29" s="3" t="s">
        <v>19</v>
      </c>
      <c r="I29" s="16">
        <v>3936</v>
      </c>
      <c r="J29" s="17">
        <v>3936</v>
      </c>
      <c r="K29" s="16"/>
      <c r="L29" s="17"/>
      <c r="M29" s="17"/>
      <c r="N29" s="17"/>
      <c r="O29" s="17"/>
      <c r="P29" s="17"/>
      <c r="Q29" s="17"/>
      <c r="R29" s="16">
        <v>368</v>
      </c>
      <c r="S29" s="16">
        <v>447</v>
      </c>
      <c r="T29" s="16"/>
      <c r="U29" s="16"/>
      <c r="V29" s="18">
        <f t="shared" si="5"/>
        <v>815</v>
      </c>
      <c r="W29" s="16"/>
      <c r="X29" s="16"/>
      <c r="Y29" s="16"/>
      <c r="Z29" s="16"/>
      <c r="AA29" s="17">
        <f t="shared" si="10"/>
        <v>0</v>
      </c>
      <c r="AB29" s="16"/>
      <c r="AC29" s="16"/>
      <c r="AD29" s="16"/>
      <c r="AE29" s="16"/>
      <c r="AF29" s="17">
        <f t="shared" si="1"/>
        <v>0</v>
      </c>
      <c r="AG29" s="17">
        <f t="shared" si="8"/>
        <v>815</v>
      </c>
      <c r="AH29" s="9">
        <f t="shared" si="9"/>
        <v>0.2070630081300813</v>
      </c>
      <c r="AI29" s="6"/>
      <c r="AJ29" s="55"/>
    </row>
    <row r="30" spans="2:37" ht="15" x14ac:dyDescent="0.2">
      <c r="B30" s="10"/>
      <c r="C30" s="156"/>
      <c r="D30" s="157"/>
      <c r="E30" s="158"/>
      <c r="F30" s="3"/>
      <c r="G30" s="63" t="s">
        <v>31</v>
      </c>
      <c r="H30" s="3" t="s">
        <v>19</v>
      </c>
      <c r="I30" s="16">
        <v>252</v>
      </c>
      <c r="J30" s="16">
        <v>252</v>
      </c>
      <c r="K30" s="16"/>
      <c r="L30" s="17"/>
      <c r="M30" s="17"/>
      <c r="N30" s="17"/>
      <c r="O30" s="17"/>
      <c r="P30" s="17"/>
      <c r="Q30" s="17"/>
      <c r="R30" s="16">
        <v>15</v>
      </c>
      <c r="S30" s="16">
        <v>8</v>
      </c>
      <c r="T30" s="16"/>
      <c r="U30" s="16"/>
      <c r="V30" s="18">
        <f t="shared" si="5"/>
        <v>23</v>
      </c>
      <c r="W30" s="16"/>
      <c r="X30" s="16"/>
      <c r="Y30" s="16"/>
      <c r="Z30" s="16"/>
      <c r="AA30" s="17">
        <f>+W30+X30+Y30+Z30</f>
        <v>0</v>
      </c>
      <c r="AB30" s="16"/>
      <c r="AC30" s="16"/>
      <c r="AD30" s="16"/>
      <c r="AE30" s="16"/>
      <c r="AF30" s="17">
        <f>+AB30+AC30+AD30+AE30</f>
        <v>0</v>
      </c>
      <c r="AG30" s="17">
        <f>+V30+AA30+AF30</f>
        <v>23</v>
      </c>
      <c r="AH30" s="9">
        <f t="shared" si="9"/>
        <v>9.1269841269841265E-2</v>
      </c>
      <c r="AI30" s="6"/>
      <c r="AJ30" s="55"/>
    </row>
    <row r="31" spans="2:37" ht="15" x14ac:dyDescent="0.2">
      <c r="B31" s="10"/>
      <c r="C31" s="58"/>
      <c r="D31" s="59"/>
      <c r="E31" s="60"/>
      <c r="F31" s="3"/>
      <c r="G31" s="63" t="s">
        <v>30</v>
      </c>
      <c r="H31" s="3" t="s">
        <v>19</v>
      </c>
      <c r="I31" s="16">
        <v>1872</v>
      </c>
      <c r="J31" s="16">
        <v>1872</v>
      </c>
      <c r="K31" s="16"/>
      <c r="L31" s="17"/>
      <c r="M31" s="17"/>
      <c r="N31" s="17"/>
      <c r="O31" s="17"/>
      <c r="P31" s="17"/>
      <c r="Q31" s="17"/>
      <c r="R31" s="16">
        <v>59</v>
      </c>
      <c r="S31" s="16">
        <v>122</v>
      </c>
      <c r="T31" s="16"/>
      <c r="U31" s="16"/>
      <c r="V31" s="18">
        <f t="shared" si="5"/>
        <v>181</v>
      </c>
      <c r="W31" s="16"/>
      <c r="X31" s="16"/>
      <c r="Y31" s="16"/>
      <c r="Z31" s="16"/>
      <c r="AA31" s="17">
        <f t="shared" si="10"/>
        <v>0</v>
      </c>
      <c r="AB31" s="16"/>
      <c r="AC31" s="16"/>
      <c r="AD31" s="16"/>
      <c r="AE31" s="16"/>
      <c r="AF31" s="17">
        <f t="shared" si="1"/>
        <v>0</v>
      </c>
      <c r="AG31" s="17">
        <f t="shared" si="8"/>
        <v>181</v>
      </c>
      <c r="AH31" s="9">
        <f t="shared" si="9"/>
        <v>9.6688034188034191E-2</v>
      </c>
      <c r="AI31" s="6"/>
      <c r="AJ31" s="55"/>
    </row>
    <row r="32" spans="2:37" ht="15" x14ac:dyDescent="0.2">
      <c r="B32" s="10"/>
      <c r="C32" s="156"/>
      <c r="D32" s="157"/>
      <c r="E32" s="158"/>
      <c r="F32" s="3"/>
      <c r="G32" s="64" t="s">
        <v>32</v>
      </c>
      <c r="H32" s="3" t="s">
        <v>19</v>
      </c>
      <c r="I32" s="16">
        <v>113760</v>
      </c>
      <c r="J32" s="16">
        <v>113760</v>
      </c>
      <c r="K32" s="16"/>
      <c r="L32" s="17"/>
      <c r="M32" s="17"/>
      <c r="N32" s="17"/>
      <c r="O32" s="17"/>
      <c r="P32" s="17"/>
      <c r="Q32" s="17"/>
      <c r="R32" s="54">
        <v>8576</v>
      </c>
      <c r="S32" s="16">
        <v>9096</v>
      </c>
      <c r="T32" s="16"/>
      <c r="U32" s="16"/>
      <c r="V32" s="18">
        <f t="shared" si="5"/>
        <v>17672</v>
      </c>
      <c r="W32" s="16"/>
      <c r="X32" s="16"/>
      <c r="Y32" s="16"/>
      <c r="Z32" s="16"/>
      <c r="AA32" s="17">
        <f t="shared" si="10"/>
        <v>0</v>
      </c>
      <c r="AB32" s="16"/>
      <c r="AC32" s="16"/>
      <c r="AD32" s="16"/>
      <c r="AE32" s="16"/>
      <c r="AF32" s="17">
        <f t="shared" si="1"/>
        <v>0</v>
      </c>
      <c r="AG32" s="17">
        <f t="shared" si="8"/>
        <v>17672</v>
      </c>
      <c r="AH32" s="9">
        <f t="shared" si="9"/>
        <v>0.15534458509142055</v>
      </c>
      <c r="AI32" s="6"/>
      <c r="AJ32" s="55"/>
    </row>
    <row r="33" spans="2:36" ht="15" x14ac:dyDescent="0.2">
      <c r="B33" s="10"/>
      <c r="C33" s="156"/>
      <c r="D33" s="157"/>
      <c r="E33" s="158"/>
      <c r="F33" s="3"/>
      <c r="G33" s="65" t="s">
        <v>33</v>
      </c>
      <c r="H33" s="19" t="s">
        <v>18</v>
      </c>
      <c r="I33" s="16">
        <v>35592</v>
      </c>
      <c r="J33" s="16">
        <v>35592</v>
      </c>
      <c r="K33" s="16"/>
      <c r="L33" s="17"/>
      <c r="M33" s="17"/>
      <c r="N33" s="17"/>
      <c r="O33" s="17"/>
      <c r="P33" s="17"/>
      <c r="Q33" s="53"/>
      <c r="R33" s="54">
        <v>3280</v>
      </c>
      <c r="S33" s="16">
        <v>3706</v>
      </c>
      <c r="T33" s="16"/>
      <c r="U33" s="16"/>
      <c r="V33" s="18">
        <f t="shared" si="5"/>
        <v>6986</v>
      </c>
      <c r="W33" s="16"/>
      <c r="X33" s="16"/>
      <c r="Y33" s="16"/>
      <c r="Z33" s="16"/>
      <c r="AA33" s="17">
        <f t="shared" si="10"/>
        <v>0</v>
      </c>
      <c r="AB33" s="16"/>
      <c r="AC33" s="16"/>
      <c r="AD33" s="16"/>
      <c r="AE33" s="16"/>
      <c r="AF33" s="17">
        <f t="shared" si="1"/>
        <v>0</v>
      </c>
      <c r="AG33" s="17">
        <f t="shared" si="8"/>
        <v>6986</v>
      </c>
      <c r="AH33" s="9">
        <f t="shared" si="9"/>
        <v>0.19628006293549113</v>
      </c>
      <c r="AI33" s="6"/>
      <c r="AJ33" s="55"/>
    </row>
    <row r="34" spans="2:36" ht="25.5" x14ac:dyDescent="0.2">
      <c r="B34" s="10"/>
      <c r="C34" s="156"/>
      <c r="D34" s="157"/>
      <c r="E34" s="158"/>
      <c r="F34" s="3"/>
      <c r="G34" s="66" t="s">
        <v>34</v>
      </c>
      <c r="H34" s="3" t="s">
        <v>19</v>
      </c>
      <c r="I34" s="16">
        <v>48</v>
      </c>
      <c r="J34" s="16">
        <v>48</v>
      </c>
      <c r="K34" s="16"/>
      <c r="L34" s="17"/>
      <c r="M34" s="17"/>
      <c r="N34" s="17"/>
      <c r="O34" s="17"/>
      <c r="P34" s="17"/>
      <c r="Q34" s="53"/>
      <c r="R34" s="54">
        <v>3</v>
      </c>
      <c r="S34" s="16">
        <v>2</v>
      </c>
      <c r="T34" s="16"/>
      <c r="U34" s="16"/>
      <c r="V34" s="18">
        <f t="shared" si="5"/>
        <v>5</v>
      </c>
      <c r="W34" s="16"/>
      <c r="X34" s="16"/>
      <c r="Y34" s="16"/>
      <c r="Z34" s="16"/>
      <c r="AA34" s="17">
        <f t="shared" si="10"/>
        <v>0</v>
      </c>
      <c r="AB34" s="16"/>
      <c r="AC34" s="16"/>
      <c r="AD34" s="16"/>
      <c r="AE34" s="16"/>
      <c r="AF34" s="17">
        <f t="shared" si="1"/>
        <v>0</v>
      </c>
      <c r="AG34" s="17">
        <f t="shared" si="8"/>
        <v>5</v>
      </c>
      <c r="AH34" s="9">
        <f t="shared" si="9"/>
        <v>0.10416666666666667</v>
      </c>
      <c r="AI34" s="6"/>
      <c r="AJ34" s="55"/>
    </row>
    <row r="35" spans="2:36" ht="25.5" x14ac:dyDescent="0.2">
      <c r="B35" s="10"/>
      <c r="C35" s="156"/>
      <c r="D35" s="157"/>
      <c r="E35" s="158"/>
      <c r="F35" s="3"/>
      <c r="G35" s="67" t="s">
        <v>65</v>
      </c>
      <c r="H35" s="19" t="s">
        <v>18</v>
      </c>
      <c r="I35" s="16">
        <v>34740</v>
      </c>
      <c r="J35" s="16">
        <v>34740</v>
      </c>
      <c r="K35" s="16"/>
      <c r="L35" s="17"/>
      <c r="M35" s="17"/>
      <c r="N35" s="17"/>
      <c r="O35" s="17"/>
      <c r="P35" s="17"/>
      <c r="Q35" s="17"/>
      <c r="R35" s="16">
        <v>3273</v>
      </c>
      <c r="S35" s="16">
        <v>3706</v>
      </c>
      <c r="T35" s="16"/>
      <c r="U35" s="16"/>
      <c r="V35" s="18">
        <f t="shared" si="5"/>
        <v>6979</v>
      </c>
      <c r="W35" s="16"/>
      <c r="X35" s="16"/>
      <c r="Y35" s="16"/>
      <c r="Z35" s="16"/>
      <c r="AA35" s="17">
        <f t="shared" si="10"/>
        <v>0</v>
      </c>
      <c r="AB35" s="16"/>
      <c r="AC35" s="16"/>
      <c r="AD35" s="16"/>
      <c r="AE35" s="16"/>
      <c r="AF35" s="17">
        <f t="shared" si="1"/>
        <v>0</v>
      </c>
      <c r="AG35" s="17">
        <f t="shared" si="8"/>
        <v>6979</v>
      </c>
      <c r="AH35" s="9">
        <f t="shared" si="9"/>
        <v>0.20089234312032239</v>
      </c>
      <c r="AI35" s="6"/>
      <c r="AJ35" s="55"/>
    </row>
    <row r="36" spans="2:36" x14ac:dyDescent="0.2">
      <c r="B36" s="159" t="s">
        <v>73</v>
      </c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1"/>
    </row>
    <row r="37" spans="2:36" x14ac:dyDescent="0.2">
      <c r="J37" s="28"/>
      <c r="L37" s="28"/>
      <c r="M37" s="28"/>
      <c r="N37" s="28"/>
      <c r="O37" s="28"/>
      <c r="P37" s="28"/>
      <c r="Q37" s="28"/>
      <c r="R37" s="28"/>
      <c r="Y37" s="22"/>
    </row>
    <row r="38" spans="2:36" x14ac:dyDescent="0.2">
      <c r="I38" s="31"/>
      <c r="Y38" s="22"/>
    </row>
    <row r="39" spans="2:36" x14ac:dyDescent="0.2">
      <c r="I39" s="31"/>
      <c r="Y39" s="22"/>
    </row>
    <row r="40" spans="2:36" x14ac:dyDescent="0.2">
      <c r="I40" s="31"/>
      <c r="Y40" s="22"/>
    </row>
    <row r="41" spans="2:36" x14ac:dyDescent="0.2">
      <c r="I41" s="31"/>
      <c r="Y41" s="22"/>
    </row>
    <row r="42" spans="2:36" x14ac:dyDescent="0.2">
      <c r="J42" s="50"/>
      <c r="L42" s="50"/>
      <c r="M42" s="50"/>
      <c r="N42" s="50"/>
      <c r="O42" s="50"/>
      <c r="P42" s="50"/>
      <c r="Q42" s="50"/>
      <c r="Y42" s="22"/>
    </row>
    <row r="43" spans="2:36" ht="15.75" hidden="1" x14ac:dyDescent="0.2">
      <c r="I43" s="44" t="e">
        <f>+#REF!+#REF!+#REF!+#REF!+#REF!+#REF!+#REF!+#REF!+#REF!+I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K43" s="51"/>
      <c r="S43" s="42" t="e">
        <f>+#REF!+#REF!+#REF!+#REF!+#REF!+#REF!+#REF!+#REF!+#REF!+S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T43" s="42" t="e">
        <f>+#REF!+#REF!+#REF!+#REF!+#REF!+#REF!+#REF!+#REF!+#REF!+T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U43" s="42" t="e">
        <f>+#REF!+#REF!+#REF!+#REF!+#REF!+#REF!+#REF!+#REF!+#REF!+U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V43" s="41" t="e">
        <f>+#REF!+S43+T43+U43</f>
        <v>#REF!</v>
      </c>
      <c r="W43" s="42" t="e">
        <f>+#REF!+#REF!+#REF!+#REF!+#REF!+#REF!+#REF!+#REF!+#REF!+W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X43" s="42" t="e">
        <f>+#REF!+#REF!+#REF!+#REF!+#REF!+#REF!+#REF!+#REF!+#REF!+X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Y43" s="42" t="e">
        <f>+#REF!+#REF!+#REF!+#REF!+#REF!+#REF!+#REF!+#REF!+#REF!+Y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Z43" s="42" t="e">
        <f>+#REF!+#REF!+#REF!+#REF!+#REF!+#REF!+#REF!+#REF!+#REF!+Z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A43" s="41" t="e">
        <f>+W43+X43+Y43+Z43</f>
        <v>#REF!</v>
      </c>
      <c r="AB43" s="42" t="e">
        <f>+#REF!+#REF!+#REF!+#REF!+#REF!+#REF!+#REF!+#REF!+#REF!+AB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C43" s="42" t="e">
        <f>+#REF!+#REF!+#REF!+#REF!+#REF!+#REF!+#REF!+#REF!+#REF!+AC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D43" s="42" t="e">
        <f>+#REF!+#REF!+#REF!+#REF!+#REF!+#REF!+#REF!+#REF!+#REF!+AD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E43" s="42" t="e">
        <f>+#REF!+#REF!+#REF!+#REF!+#REF!+#REF!+#REF!+#REF!+#REF!+AE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F43" s="41" t="e">
        <f>+AB43+AC43+AD43+AE43</f>
        <v>#REF!</v>
      </c>
      <c r="AG43" s="41" t="e">
        <f>+V43+AA43+AF43</f>
        <v>#REF!</v>
      </c>
      <c r="AH43" s="43" t="e">
        <f>+AG43/#REF!</f>
        <v>#REF!</v>
      </c>
      <c r="AI43" s="40" t="e">
        <f>+#REF!</f>
        <v>#REF!</v>
      </c>
    </row>
    <row r="44" spans="2:36" x14ac:dyDescent="0.2">
      <c r="I44" s="31"/>
      <c r="K44" s="31"/>
      <c r="V44" s="33"/>
      <c r="W44" s="31"/>
      <c r="Y44" s="22"/>
    </row>
    <row r="45" spans="2:36" x14ac:dyDescent="0.2">
      <c r="W45" s="31"/>
      <c r="Y45" s="22"/>
      <c r="AA45" s="31"/>
      <c r="AC45" s="31"/>
      <c r="AD45" s="31"/>
    </row>
    <row r="46" spans="2:36" x14ac:dyDescent="0.2">
      <c r="S46" s="31"/>
      <c r="Y46" s="22"/>
    </row>
    <row r="47" spans="2:36" x14ac:dyDescent="0.2">
      <c r="W47" s="28" t="s">
        <v>60</v>
      </c>
      <c r="Y47" s="34"/>
    </row>
  </sheetData>
  <mergeCells count="43">
    <mergeCell ref="B8:E8"/>
    <mergeCell ref="F8:AJ8"/>
    <mergeCell ref="B1:AJ1"/>
    <mergeCell ref="B2:AJ2"/>
    <mergeCell ref="B3:D3"/>
    <mergeCell ref="E3:AJ3"/>
    <mergeCell ref="B4:D4"/>
    <mergeCell ref="E4:AJ4"/>
    <mergeCell ref="B5:D5"/>
    <mergeCell ref="E5:AJ5"/>
    <mergeCell ref="B6:D6"/>
    <mergeCell ref="E6:AJ6"/>
    <mergeCell ref="B7:AJ7"/>
    <mergeCell ref="C17:E17"/>
    <mergeCell ref="B9:E9"/>
    <mergeCell ref="F9:AJ9"/>
    <mergeCell ref="B10:E10"/>
    <mergeCell ref="F10:AJ10"/>
    <mergeCell ref="B11:AI11"/>
    <mergeCell ref="B12:E12"/>
    <mergeCell ref="F12:AJ12"/>
    <mergeCell ref="B13:E13"/>
    <mergeCell ref="F13:AJ13"/>
    <mergeCell ref="C14:AJ14"/>
    <mergeCell ref="C15:E15"/>
    <mergeCell ref="C16:E16"/>
    <mergeCell ref="C30:E30"/>
    <mergeCell ref="C18:E18"/>
    <mergeCell ref="C19:E19"/>
    <mergeCell ref="C20:E20"/>
    <mergeCell ref="C21:E21"/>
    <mergeCell ref="C23:E23"/>
    <mergeCell ref="C24:E24"/>
    <mergeCell ref="C25:E25"/>
    <mergeCell ref="C26:E26"/>
    <mergeCell ref="C27:E27"/>
    <mergeCell ref="C28:E28"/>
    <mergeCell ref="C29:E29"/>
    <mergeCell ref="C32:E32"/>
    <mergeCell ref="C33:E33"/>
    <mergeCell ref="C34:E34"/>
    <mergeCell ref="C35:E35"/>
    <mergeCell ref="B36:AJ3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7"/>
  <sheetViews>
    <sheetView showGridLines="0" showZeros="0" tabSelected="1" topLeftCell="B7" zoomScale="90" zoomScaleNormal="90" zoomScaleSheetLayoutView="120" zoomScalePageLayoutView="70" workbookViewId="0">
      <selection activeCell="U15" sqref="U15"/>
    </sheetView>
  </sheetViews>
  <sheetFormatPr baseColWidth="10" defaultColWidth="11.42578125" defaultRowHeight="12.75" x14ac:dyDescent="0.2"/>
  <cols>
    <col min="1" max="1" width="8.42578125" style="28" hidden="1" customWidth="1"/>
    <col min="2" max="2" width="4.140625" style="28" customWidth="1"/>
    <col min="3" max="3" width="12.28515625" style="28" customWidth="1"/>
    <col min="4" max="4" width="2.85546875" style="28" customWidth="1"/>
    <col min="5" max="5" width="9" style="28" customWidth="1"/>
    <col min="6" max="6" width="24.42578125" style="28" customWidth="1"/>
    <col min="7" max="7" width="15.42578125" style="28" customWidth="1"/>
    <col min="8" max="8" width="12.7109375" style="28" customWidth="1"/>
    <col min="9" max="9" width="18.140625" style="28" customWidth="1"/>
    <col min="10" max="10" width="22" style="49" customWidth="1"/>
    <col min="11" max="11" width="17.42578125" style="28" hidden="1" customWidth="1"/>
    <col min="12" max="12" width="15.140625" style="49" hidden="1" customWidth="1"/>
    <col min="13" max="15" width="13.85546875" style="49" hidden="1" customWidth="1"/>
    <col min="16" max="16" width="18.5703125" style="49" hidden="1" customWidth="1"/>
    <col min="17" max="17" width="17.140625" style="49" customWidth="1"/>
    <col min="18" max="18" width="6.140625" style="49" customWidth="1"/>
    <col min="19" max="19" width="7.140625" style="28" customWidth="1"/>
    <col min="20" max="20" width="7.42578125" style="28" customWidth="1"/>
    <col min="21" max="21" width="7.7109375" style="28" customWidth="1"/>
    <col min="22" max="22" width="14.85546875" style="28" bestFit="1" customWidth="1"/>
    <col min="23" max="26" width="7.85546875" style="28" hidden="1" customWidth="1"/>
    <col min="27" max="27" width="16" style="28" hidden="1" customWidth="1"/>
    <col min="28" max="31" width="7.85546875" style="28" hidden="1" customWidth="1"/>
    <col min="32" max="32" width="49.5703125" style="28" hidden="1" customWidth="1"/>
    <col min="33" max="33" width="13.42578125" style="28" bestFit="1" customWidth="1"/>
    <col min="34" max="34" width="14.28515625" style="28" customWidth="1"/>
    <col min="35" max="35" width="15" style="28" customWidth="1"/>
    <col min="36" max="36" width="18.85546875" style="28" customWidth="1"/>
    <col min="37" max="37" width="27.140625" style="28" hidden="1" customWidth="1"/>
    <col min="38" max="39" width="13.5703125" style="28" bestFit="1" customWidth="1"/>
    <col min="40" max="16384" width="11.42578125" style="28"/>
  </cols>
  <sheetData>
    <row r="1" spans="1:37" ht="45.75" customHeight="1" x14ac:dyDescent="0.2">
      <c r="B1" s="188" t="s">
        <v>68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90"/>
    </row>
    <row r="2" spans="1:37" s="24" customFormat="1" ht="24" customHeight="1" x14ac:dyDescent="0.2">
      <c r="A2" s="22"/>
      <c r="B2" s="146" t="s">
        <v>59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23"/>
    </row>
    <row r="3" spans="1:37" s="22" customFormat="1" ht="29.25" customHeight="1" x14ac:dyDescent="0.2">
      <c r="B3" s="191" t="s">
        <v>48</v>
      </c>
      <c r="C3" s="191"/>
      <c r="D3" s="191"/>
      <c r="E3" s="192" t="s">
        <v>0</v>
      </c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</row>
    <row r="4" spans="1:37" s="22" customFormat="1" ht="14.25" x14ac:dyDescent="0.2">
      <c r="B4" s="193" t="s">
        <v>49</v>
      </c>
      <c r="C4" s="193"/>
      <c r="D4" s="193"/>
      <c r="E4" s="194" t="s">
        <v>1</v>
      </c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</row>
    <row r="5" spans="1:37" s="22" customFormat="1" ht="30.75" customHeight="1" x14ac:dyDescent="0.2">
      <c r="B5" s="193" t="s">
        <v>50</v>
      </c>
      <c r="C5" s="193"/>
      <c r="D5" s="193"/>
      <c r="E5" s="195" t="s">
        <v>35</v>
      </c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7"/>
    </row>
    <row r="6" spans="1:37" s="22" customFormat="1" ht="255" hidden="1" customHeight="1" x14ac:dyDescent="0.2">
      <c r="B6" s="198" t="s">
        <v>2</v>
      </c>
      <c r="C6" s="199"/>
      <c r="D6" s="200"/>
      <c r="E6" s="201" t="s">
        <v>66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3"/>
    </row>
    <row r="7" spans="1:37" ht="27.95" customHeight="1" x14ac:dyDescent="0.2">
      <c r="B7" s="204" t="s">
        <v>70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6"/>
    </row>
    <row r="8" spans="1:37" s="22" customFormat="1" ht="24" customHeight="1" x14ac:dyDescent="0.2">
      <c r="B8" s="162" t="s">
        <v>43</v>
      </c>
      <c r="C8" s="162"/>
      <c r="D8" s="162"/>
      <c r="E8" s="162"/>
      <c r="F8" s="185" t="s">
        <v>51</v>
      </c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7"/>
    </row>
    <row r="9" spans="1:37" s="22" customFormat="1" ht="25.5" customHeight="1" x14ac:dyDescent="0.2">
      <c r="B9" s="162" t="s">
        <v>36</v>
      </c>
      <c r="C9" s="162"/>
      <c r="D9" s="162"/>
      <c r="E9" s="162"/>
      <c r="F9" s="163" t="s">
        <v>71</v>
      </c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</row>
    <row r="10" spans="1:37" s="32" customFormat="1" ht="23.25" customHeight="1" x14ac:dyDescent="0.25">
      <c r="B10" s="164" t="s">
        <v>52</v>
      </c>
      <c r="C10" s="165"/>
      <c r="D10" s="165"/>
      <c r="E10" s="166"/>
      <c r="F10" s="167" t="s">
        <v>58</v>
      </c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9"/>
    </row>
    <row r="11" spans="1:37" s="22" customFormat="1" ht="21.75" customHeight="1" x14ac:dyDescent="0.2">
      <c r="B11" s="170" t="s">
        <v>55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30"/>
    </row>
    <row r="12" spans="1:37" s="22" customFormat="1" ht="31.5" customHeight="1" x14ac:dyDescent="0.2">
      <c r="B12" s="172" t="s">
        <v>44</v>
      </c>
      <c r="C12" s="172"/>
      <c r="D12" s="172"/>
      <c r="E12" s="172"/>
      <c r="F12" s="173" t="s">
        <v>54</v>
      </c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5"/>
    </row>
    <row r="13" spans="1:37" s="22" customFormat="1" ht="24.75" customHeight="1" x14ac:dyDescent="0.2">
      <c r="B13" s="172" t="s">
        <v>45</v>
      </c>
      <c r="C13" s="172"/>
      <c r="D13" s="172"/>
      <c r="E13" s="172"/>
      <c r="F13" s="176" t="s">
        <v>46</v>
      </c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8"/>
    </row>
    <row r="14" spans="1:37" ht="21" customHeight="1" x14ac:dyDescent="0.2">
      <c r="B14" s="20"/>
      <c r="C14" s="179" t="s">
        <v>93</v>
      </c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1"/>
    </row>
    <row r="15" spans="1:37" ht="105.75" customHeight="1" x14ac:dyDescent="0.2">
      <c r="B15" s="25" t="s">
        <v>47</v>
      </c>
      <c r="C15" s="182">
        <v>0</v>
      </c>
      <c r="D15" s="183"/>
      <c r="E15" s="184"/>
      <c r="F15" s="26" t="s">
        <v>38</v>
      </c>
      <c r="G15" s="36" t="s">
        <v>4</v>
      </c>
      <c r="H15" s="36" t="s">
        <v>3</v>
      </c>
      <c r="I15" s="37" t="s">
        <v>39</v>
      </c>
      <c r="J15" s="45" t="s">
        <v>53</v>
      </c>
      <c r="K15" s="37" t="s">
        <v>74</v>
      </c>
      <c r="L15" s="46" t="s">
        <v>76</v>
      </c>
      <c r="M15" s="46" t="s">
        <v>77</v>
      </c>
      <c r="N15" s="46" t="s">
        <v>78</v>
      </c>
      <c r="O15" s="46" t="s">
        <v>79</v>
      </c>
      <c r="P15" s="46" t="s">
        <v>80</v>
      </c>
      <c r="Q15" s="45" t="s">
        <v>75</v>
      </c>
      <c r="R15" s="47" t="s">
        <v>5</v>
      </c>
      <c r="S15" s="38" t="s">
        <v>6</v>
      </c>
      <c r="T15" s="38" t="s">
        <v>7</v>
      </c>
      <c r="U15" s="38" t="s">
        <v>8</v>
      </c>
      <c r="V15" s="29" t="s">
        <v>72</v>
      </c>
      <c r="W15" s="35" t="s">
        <v>9</v>
      </c>
      <c r="X15" s="35" t="s">
        <v>10</v>
      </c>
      <c r="Y15" s="35" t="s">
        <v>11</v>
      </c>
      <c r="Z15" s="35" t="s">
        <v>12</v>
      </c>
      <c r="AA15" s="29" t="s">
        <v>56</v>
      </c>
      <c r="AB15" s="35" t="s">
        <v>13</v>
      </c>
      <c r="AC15" s="35" t="s">
        <v>14</v>
      </c>
      <c r="AD15" s="35" t="s">
        <v>15</v>
      </c>
      <c r="AE15" s="35" t="s">
        <v>16</v>
      </c>
      <c r="AF15" s="29" t="s">
        <v>57</v>
      </c>
      <c r="AG15" s="29" t="s">
        <v>40</v>
      </c>
      <c r="AH15" s="29" t="s">
        <v>41</v>
      </c>
      <c r="AI15" s="29" t="s">
        <v>69</v>
      </c>
      <c r="AJ15" s="29" t="s">
        <v>42</v>
      </c>
    </row>
    <row r="16" spans="1:37" s="101" customFormat="1" ht="80.25" customHeight="1" x14ac:dyDescent="0.25">
      <c r="B16" s="120">
        <v>3</v>
      </c>
      <c r="C16" s="211" t="s">
        <v>61</v>
      </c>
      <c r="D16" s="211"/>
      <c r="E16" s="211"/>
      <c r="F16" s="121"/>
      <c r="G16" s="122"/>
      <c r="H16" s="123" t="s">
        <v>17</v>
      </c>
      <c r="I16" s="124">
        <f>+I17</f>
        <v>192708</v>
      </c>
      <c r="J16" s="124">
        <f>+I16+K16+L16+M16+O16+N16</f>
        <v>208804</v>
      </c>
      <c r="K16" s="124">
        <f>+K17</f>
        <v>58013</v>
      </c>
      <c r="L16" s="124">
        <f t="shared" ref="L16:N16" si="0">+L17</f>
        <v>8889</v>
      </c>
      <c r="M16" s="124">
        <f t="shared" si="0"/>
        <v>3409</v>
      </c>
      <c r="N16" s="124">
        <f t="shared" si="0"/>
        <v>7</v>
      </c>
      <c r="O16" s="99">
        <f>+O18+O19+O20</f>
        <v>-54222</v>
      </c>
      <c r="P16" s="99">
        <f>+P18+P19+P20</f>
        <v>33138</v>
      </c>
      <c r="Q16" s="99">
        <f>+Q18+Q19+Q20</f>
        <v>241942</v>
      </c>
      <c r="R16" s="99">
        <f>SUM(R18:R20)</f>
        <v>18499</v>
      </c>
      <c r="S16" s="99">
        <f>SUM(S18:S20)</f>
        <v>19599</v>
      </c>
      <c r="T16" s="99">
        <f t="shared" ref="T16:U16" si="1">SUM(T18:T20)</f>
        <v>7827</v>
      </c>
      <c r="U16" s="99">
        <f t="shared" si="1"/>
        <v>0</v>
      </c>
      <c r="V16" s="99">
        <f>+R16+S16+T16+U16</f>
        <v>45925</v>
      </c>
      <c r="W16" s="80"/>
      <c r="X16" s="80"/>
      <c r="Y16" s="80"/>
      <c r="Z16" s="80"/>
      <c r="AA16" s="80">
        <f>+W16+X16+Y16+Z16</f>
        <v>0</v>
      </c>
      <c r="AB16" s="80"/>
      <c r="AC16" s="80"/>
      <c r="AD16" s="80"/>
      <c r="AE16" s="80"/>
      <c r="AF16" s="80">
        <f t="shared" ref="AF16:AF35" si="2">+AB16+AC16+AD16+AE16</f>
        <v>0</v>
      </c>
      <c r="AG16" s="80">
        <f>+V16+AA16+AF16</f>
        <v>45925</v>
      </c>
      <c r="AH16" s="81">
        <f>SUM(AG16/J16)</f>
        <v>0.21994310453822724</v>
      </c>
      <c r="AI16" s="57">
        <v>56455403</v>
      </c>
      <c r="AJ16" s="56" t="s">
        <v>82</v>
      </c>
      <c r="AK16" s="14">
        <f>SUM(AK17:AK19)</f>
        <v>17298</v>
      </c>
    </row>
    <row r="17" spans="2:37" s="101" customFormat="1" ht="75.75" customHeight="1" x14ac:dyDescent="0.25">
      <c r="B17" s="96"/>
      <c r="C17" s="207"/>
      <c r="D17" s="207"/>
      <c r="E17" s="207"/>
      <c r="F17" s="125" t="s">
        <v>62</v>
      </c>
      <c r="G17" s="122"/>
      <c r="H17" s="126" t="s">
        <v>17</v>
      </c>
      <c r="I17" s="124">
        <v>192708</v>
      </c>
      <c r="J17" s="124">
        <f t="shared" ref="J17:J19" si="3">+I17+K17+L17+M17+O17+N17</f>
        <v>208804</v>
      </c>
      <c r="K17" s="124">
        <f t="shared" ref="K17:P17" si="4">+K18+K19+K20</f>
        <v>58013</v>
      </c>
      <c r="L17" s="99">
        <f t="shared" si="4"/>
        <v>8889</v>
      </c>
      <c r="M17" s="99">
        <f t="shared" si="4"/>
        <v>3409</v>
      </c>
      <c r="N17" s="99">
        <f>+N18+N19+N20</f>
        <v>7</v>
      </c>
      <c r="O17" s="99">
        <f t="shared" si="4"/>
        <v>-54222</v>
      </c>
      <c r="P17" s="99">
        <f t="shared" si="4"/>
        <v>33138</v>
      </c>
      <c r="Q17" s="99">
        <f>+Q18+Q19+Q20</f>
        <v>241942</v>
      </c>
      <c r="R17" s="99">
        <f>SUM(R18:R20)</f>
        <v>18499</v>
      </c>
      <c r="S17" s="99">
        <f>SUM(S18:S20)</f>
        <v>19599</v>
      </c>
      <c r="T17" s="99">
        <f t="shared" ref="T17:U17" si="5">SUM(T18:T20)</f>
        <v>7827</v>
      </c>
      <c r="U17" s="99">
        <f t="shared" si="5"/>
        <v>0</v>
      </c>
      <c r="V17" s="99">
        <f t="shared" ref="V17:V34" si="6">+R17+S17+T17+U17</f>
        <v>45925</v>
      </c>
      <c r="W17" s="79">
        <f t="shared" ref="W17:Z17" si="7">+W18+W19+W20</f>
        <v>0</v>
      </c>
      <c r="X17" s="79">
        <f t="shared" si="7"/>
        <v>0</v>
      </c>
      <c r="Y17" s="79">
        <f t="shared" si="7"/>
        <v>0</v>
      </c>
      <c r="Z17" s="79">
        <f t="shared" si="7"/>
        <v>0</v>
      </c>
      <c r="AA17" s="80">
        <f>+W17+X17+Y17+Z17</f>
        <v>0</v>
      </c>
      <c r="AB17" s="79">
        <f t="shared" ref="AB17:AE17" si="8">+AB18+AB19+AB20</f>
        <v>0</v>
      </c>
      <c r="AC17" s="79">
        <f t="shared" si="8"/>
        <v>0</v>
      </c>
      <c r="AD17" s="79">
        <f t="shared" si="8"/>
        <v>0</v>
      </c>
      <c r="AE17" s="79">
        <f t="shared" si="8"/>
        <v>0</v>
      </c>
      <c r="AF17" s="80">
        <f t="shared" si="2"/>
        <v>0</v>
      </c>
      <c r="AG17" s="80">
        <f t="shared" ref="AG17:AG35" si="9">+V17+AA17+AF17</f>
        <v>45925</v>
      </c>
      <c r="AH17" s="81">
        <f t="shared" ref="AH17:AH35" si="10">SUM(AG17/J17)</f>
        <v>0.21994310453822724</v>
      </c>
      <c r="AI17" s="57">
        <v>56455403</v>
      </c>
      <c r="AJ17" s="56" t="s">
        <v>82</v>
      </c>
      <c r="AK17" s="14">
        <f>SUM(AK18:AK20)</f>
        <v>12097</v>
      </c>
    </row>
    <row r="18" spans="2:37" s="101" customFormat="1" ht="41.25" hidden="1" customHeight="1" x14ac:dyDescent="0.25">
      <c r="B18" s="96"/>
      <c r="C18" s="207"/>
      <c r="D18" s="207"/>
      <c r="E18" s="207"/>
      <c r="F18" s="86"/>
      <c r="G18" s="97" t="s">
        <v>63</v>
      </c>
      <c r="H18" s="98" t="s">
        <v>17</v>
      </c>
      <c r="I18" s="79">
        <v>57813</v>
      </c>
      <c r="J18" s="79">
        <f t="shared" si="3"/>
        <v>52232</v>
      </c>
      <c r="K18" s="80">
        <v>12013</v>
      </c>
      <c r="L18" s="80">
        <v>594</v>
      </c>
      <c r="M18" s="80">
        <v>409</v>
      </c>
      <c r="N18" s="80">
        <v>3</v>
      </c>
      <c r="O18" s="80">
        <v>-18600</v>
      </c>
      <c r="P18" s="80">
        <v>11342</v>
      </c>
      <c r="Q18" s="99">
        <f>+I18+K18+L18+M18+N18+O18+P18</f>
        <v>63574</v>
      </c>
      <c r="R18" s="99">
        <f>1046+1507</f>
        <v>2553</v>
      </c>
      <c r="S18" s="99">
        <f>1025+1529</f>
        <v>2554</v>
      </c>
      <c r="T18" s="99">
        <f>1208+1612</f>
        <v>2820</v>
      </c>
      <c r="U18" s="99"/>
      <c r="V18" s="99">
        <f t="shared" si="6"/>
        <v>7927</v>
      </c>
      <c r="W18" s="79"/>
      <c r="X18" s="79"/>
      <c r="Y18" s="79"/>
      <c r="Z18" s="79"/>
      <c r="AA18" s="80">
        <f t="shared" ref="AA18:AA35" si="11">+W18+X18+Y18+Z18</f>
        <v>0</v>
      </c>
      <c r="AB18" s="79"/>
      <c r="AC18" s="79"/>
      <c r="AD18" s="79"/>
      <c r="AE18" s="79"/>
      <c r="AF18" s="80">
        <f t="shared" si="2"/>
        <v>0</v>
      </c>
      <c r="AG18" s="80">
        <f t="shared" si="9"/>
        <v>7927</v>
      </c>
      <c r="AH18" s="81">
        <f t="shared" si="10"/>
        <v>0.15176520140909788</v>
      </c>
      <c r="AI18" s="85"/>
      <c r="AJ18" s="100"/>
      <c r="AK18" s="14">
        <f>593+594</f>
        <v>1187</v>
      </c>
    </row>
    <row r="19" spans="2:37" s="101" customFormat="1" ht="29.25" hidden="1" customHeight="1" x14ac:dyDescent="0.25">
      <c r="B19" s="96"/>
      <c r="C19" s="207"/>
      <c r="D19" s="207"/>
      <c r="E19" s="207"/>
      <c r="F19" s="102"/>
      <c r="G19" s="103" t="s">
        <v>20</v>
      </c>
      <c r="H19" s="98" t="s">
        <v>17</v>
      </c>
      <c r="I19" s="79">
        <v>38541</v>
      </c>
      <c r="J19" s="79">
        <f t="shared" si="3"/>
        <v>38042</v>
      </c>
      <c r="K19" s="80">
        <v>8000</v>
      </c>
      <c r="L19" s="80">
        <v>2000</v>
      </c>
      <c r="M19" s="80">
        <v>1500</v>
      </c>
      <c r="N19" s="80">
        <v>1</v>
      </c>
      <c r="O19" s="80">
        <v>-12000</v>
      </c>
      <c r="P19" s="80">
        <v>8138</v>
      </c>
      <c r="Q19" s="99">
        <f t="shared" ref="Q19" si="12">+I19+K19+L19+M19+N19+O19+P19</f>
        <v>46180</v>
      </c>
      <c r="R19" s="104">
        <v>2987</v>
      </c>
      <c r="S19" s="104">
        <v>3273</v>
      </c>
      <c r="T19" s="104">
        <v>3395</v>
      </c>
      <c r="U19" s="79"/>
      <c r="V19" s="99">
        <f t="shared" si="6"/>
        <v>9655</v>
      </c>
      <c r="W19" s="79"/>
      <c r="X19" s="79"/>
      <c r="Y19" s="79"/>
      <c r="Z19" s="79"/>
      <c r="AA19" s="80">
        <f t="shared" si="11"/>
        <v>0</v>
      </c>
      <c r="AB19" s="79"/>
      <c r="AC19" s="79"/>
      <c r="AD19" s="79"/>
      <c r="AE19" s="79"/>
      <c r="AF19" s="80">
        <f t="shared" si="2"/>
        <v>0</v>
      </c>
      <c r="AG19" s="80">
        <f t="shared" si="9"/>
        <v>9655</v>
      </c>
      <c r="AH19" s="81">
        <f t="shared" si="10"/>
        <v>0.25379843331055152</v>
      </c>
      <c r="AI19" s="105"/>
      <c r="AJ19" s="100"/>
      <c r="AK19" s="14">
        <f>2007+2007</f>
        <v>4014</v>
      </c>
    </row>
    <row r="20" spans="2:37" s="101" customFormat="1" ht="63.75" hidden="1" x14ac:dyDescent="0.25">
      <c r="B20" s="96"/>
      <c r="C20" s="208"/>
      <c r="D20" s="209"/>
      <c r="E20" s="210"/>
      <c r="F20" s="106"/>
      <c r="G20" s="103" t="s">
        <v>64</v>
      </c>
      <c r="H20" s="98" t="s">
        <v>17</v>
      </c>
      <c r="I20" s="79">
        <v>96354</v>
      </c>
      <c r="J20" s="79">
        <f>+I20+K20+L20+M20+O20+N20</f>
        <v>118530</v>
      </c>
      <c r="K20" s="80">
        <v>38000</v>
      </c>
      <c r="L20" s="80">
        <v>6295</v>
      </c>
      <c r="M20" s="80">
        <v>1500</v>
      </c>
      <c r="N20" s="80">
        <v>3</v>
      </c>
      <c r="O20" s="80">
        <v>-23622</v>
      </c>
      <c r="P20" s="80">
        <v>13658</v>
      </c>
      <c r="Q20" s="99">
        <f>+I20+K20+L20+M20+N20+O20+P20</f>
        <v>132188</v>
      </c>
      <c r="R20" s="99">
        <f>5647+7312</f>
        <v>12959</v>
      </c>
      <c r="S20" s="99">
        <f>5960+7812</f>
        <v>13772</v>
      </c>
      <c r="T20" s="99">
        <v>1612</v>
      </c>
      <c r="U20" s="99"/>
      <c r="V20" s="99">
        <f t="shared" si="6"/>
        <v>28343</v>
      </c>
      <c r="W20" s="79"/>
      <c r="X20" s="79"/>
      <c r="Y20" s="79"/>
      <c r="Z20" s="79"/>
      <c r="AA20" s="80">
        <f t="shared" si="11"/>
        <v>0</v>
      </c>
      <c r="AB20" s="79"/>
      <c r="AC20" s="79"/>
      <c r="AD20" s="79"/>
      <c r="AE20" s="79"/>
      <c r="AF20" s="80">
        <f t="shared" si="2"/>
        <v>0</v>
      </c>
      <c r="AG20" s="80">
        <f t="shared" si="9"/>
        <v>28343</v>
      </c>
      <c r="AH20" s="81">
        <f t="shared" si="10"/>
        <v>0.2391208976630389</v>
      </c>
      <c r="AI20" s="107"/>
      <c r="AJ20" s="100"/>
      <c r="AK20" s="14">
        <f>3448+3448</f>
        <v>6896</v>
      </c>
    </row>
    <row r="21" spans="2:37" s="101" customFormat="1" ht="19.5" hidden="1" customHeight="1" x14ac:dyDescent="0.25">
      <c r="B21" s="96"/>
      <c r="C21" s="208"/>
      <c r="D21" s="209"/>
      <c r="E21" s="210"/>
      <c r="F21" s="106"/>
      <c r="G21" s="108" t="s">
        <v>21</v>
      </c>
      <c r="H21" s="98" t="s">
        <v>19</v>
      </c>
      <c r="I21" s="85">
        <v>6</v>
      </c>
      <c r="J21" s="86">
        <v>6</v>
      </c>
      <c r="K21" s="85"/>
      <c r="L21" s="86"/>
      <c r="M21" s="86"/>
      <c r="N21" s="86"/>
      <c r="O21" s="86"/>
      <c r="P21" s="86"/>
      <c r="Q21" s="99"/>
      <c r="R21" s="104" t="s">
        <v>81</v>
      </c>
      <c r="S21" s="104">
        <v>1</v>
      </c>
      <c r="T21" s="104">
        <v>3</v>
      </c>
      <c r="U21" s="85"/>
      <c r="V21" s="99">
        <f>+R21+S21+T21+U21</f>
        <v>4</v>
      </c>
      <c r="W21" s="80"/>
      <c r="X21" s="80"/>
      <c r="Y21" s="80"/>
      <c r="Z21" s="80"/>
      <c r="AA21" s="80">
        <f>+W21+X21+Y21+Z21</f>
        <v>0</v>
      </c>
      <c r="AB21" s="80"/>
      <c r="AC21" s="80"/>
      <c r="AD21" s="80"/>
      <c r="AE21" s="80"/>
      <c r="AF21" s="80">
        <f>+AB21+AC21+AD21+AE21</f>
        <v>0</v>
      </c>
      <c r="AG21" s="86">
        <f>+V21+AA21+AF21</f>
        <v>4</v>
      </c>
      <c r="AH21" s="81">
        <f>SUM(AG21/J21)</f>
        <v>0.66666666666666663</v>
      </c>
      <c r="AI21" s="107"/>
      <c r="AJ21" s="100"/>
    </row>
    <row r="22" spans="2:37" s="101" customFormat="1" ht="38.25" hidden="1" x14ac:dyDescent="0.25">
      <c r="B22" s="96"/>
      <c r="C22" s="109"/>
      <c r="D22" s="110"/>
      <c r="E22" s="111"/>
      <c r="F22" s="106"/>
      <c r="G22" s="108" t="s">
        <v>22</v>
      </c>
      <c r="H22" s="98" t="s">
        <v>19</v>
      </c>
      <c r="I22" s="85">
        <v>6</v>
      </c>
      <c r="J22" s="86">
        <v>6</v>
      </c>
      <c r="K22" s="85"/>
      <c r="L22" s="86"/>
      <c r="M22" s="86"/>
      <c r="N22" s="86"/>
      <c r="O22" s="86"/>
      <c r="P22" s="86"/>
      <c r="Q22" s="99"/>
      <c r="R22" s="104" t="s">
        <v>81</v>
      </c>
      <c r="S22" s="104" t="s">
        <v>81</v>
      </c>
      <c r="T22" s="104" t="s">
        <v>81</v>
      </c>
      <c r="U22" s="85"/>
      <c r="V22" s="112" t="s">
        <v>81</v>
      </c>
      <c r="W22" s="85"/>
      <c r="X22" s="85"/>
      <c r="Y22" s="85"/>
      <c r="Z22" s="85"/>
      <c r="AA22" s="86">
        <f t="shared" si="11"/>
        <v>0</v>
      </c>
      <c r="AB22" s="85"/>
      <c r="AC22" s="85"/>
      <c r="AD22" s="85"/>
      <c r="AE22" s="85"/>
      <c r="AF22" s="86">
        <f t="shared" si="2"/>
        <v>0</v>
      </c>
      <c r="AG22" s="48" t="s">
        <v>81</v>
      </c>
      <c r="AH22" s="48" t="s">
        <v>83</v>
      </c>
      <c r="AI22" s="107"/>
      <c r="AJ22" s="100"/>
    </row>
    <row r="23" spans="2:37" s="101" customFormat="1" ht="38.25" hidden="1" x14ac:dyDescent="0.25">
      <c r="B23" s="96"/>
      <c r="C23" s="207"/>
      <c r="D23" s="207"/>
      <c r="E23" s="207"/>
      <c r="F23" s="102"/>
      <c r="G23" s="108" t="s">
        <v>23</v>
      </c>
      <c r="H23" s="98" t="s">
        <v>19</v>
      </c>
      <c r="I23" s="85">
        <v>6564</v>
      </c>
      <c r="J23" s="86">
        <v>6564</v>
      </c>
      <c r="K23" s="85"/>
      <c r="L23" s="86"/>
      <c r="M23" s="86"/>
      <c r="N23" s="86"/>
      <c r="O23" s="86"/>
      <c r="P23" s="86"/>
      <c r="Q23" s="99"/>
      <c r="R23" s="104">
        <v>777</v>
      </c>
      <c r="S23" s="104">
        <v>774</v>
      </c>
      <c r="T23" s="104">
        <v>932</v>
      </c>
      <c r="U23" s="85"/>
      <c r="V23" s="99">
        <f t="shared" si="6"/>
        <v>2483</v>
      </c>
      <c r="W23" s="85"/>
      <c r="X23" s="85"/>
      <c r="Y23" s="85"/>
      <c r="Z23" s="85"/>
      <c r="AA23" s="86">
        <f t="shared" si="11"/>
        <v>0</v>
      </c>
      <c r="AB23" s="85"/>
      <c r="AC23" s="85"/>
      <c r="AD23" s="85"/>
      <c r="AE23" s="85"/>
      <c r="AF23" s="86">
        <f t="shared" si="2"/>
        <v>0</v>
      </c>
      <c r="AG23" s="86">
        <f>+V23+AA23+AF23</f>
        <v>2483</v>
      </c>
      <c r="AH23" s="81">
        <f t="shared" si="10"/>
        <v>0.3782754418037782</v>
      </c>
      <c r="AI23" s="105"/>
      <c r="AJ23" s="100"/>
    </row>
    <row r="24" spans="2:37" s="101" customFormat="1" ht="18.75" hidden="1" customHeight="1" x14ac:dyDescent="0.25">
      <c r="B24" s="96"/>
      <c r="C24" s="207"/>
      <c r="D24" s="207"/>
      <c r="E24" s="207"/>
      <c r="F24" s="86"/>
      <c r="G24" s="108" t="s">
        <v>24</v>
      </c>
      <c r="H24" s="98" t="s">
        <v>19</v>
      </c>
      <c r="I24" s="85">
        <v>3900</v>
      </c>
      <c r="J24" s="86">
        <v>3900</v>
      </c>
      <c r="K24" s="85"/>
      <c r="L24" s="86"/>
      <c r="M24" s="86"/>
      <c r="N24" s="86"/>
      <c r="O24" s="86"/>
      <c r="P24" s="86"/>
      <c r="Q24" s="99"/>
      <c r="R24" s="104">
        <v>330</v>
      </c>
      <c r="S24" s="104">
        <v>423</v>
      </c>
      <c r="T24" s="104">
        <v>460</v>
      </c>
      <c r="U24" s="85"/>
      <c r="V24" s="99">
        <f t="shared" si="6"/>
        <v>1213</v>
      </c>
      <c r="W24" s="85"/>
      <c r="X24" s="85"/>
      <c r="Y24" s="85"/>
      <c r="Z24" s="85"/>
      <c r="AA24" s="86">
        <f t="shared" si="11"/>
        <v>0</v>
      </c>
      <c r="AB24" s="85"/>
      <c r="AC24" s="85"/>
      <c r="AD24" s="85"/>
      <c r="AE24" s="85"/>
      <c r="AF24" s="86">
        <f t="shared" si="2"/>
        <v>0</v>
      </c>
      <c r="AG24" s="86">
        <f t="shared" si="9"/>
        <v>1213</v>
      </c>
      <c r="AH24" s="81">
        <f t="shared" si="10"/>
        <v>0.31102564102564101</v>
      </c>
      <c r="AI24" s="113"/>
      <c r="AJ24" s="100"/>
    </row>
    <row r="25" spans="2:37" s="101" customFormat="1" ht="38.25" hidden="1" x14ac:dyDescent="0.25">
      <c r="B25" s="96"/>
      <c r="C25" s="207"/>
      <c r="D25" s="207"/>
      <c r="E25" s="207"/>
      <c r="F25" s="98"/>
      <c r="G25" s="108" t="s">
        <v>25</v>
      </c>
      <c r="H25" s="98" t="s">
        <v>19</v>
      </c>
      <c r="I25" s="85">
        <v>9312</v>
      </c>
      <c r="J25" s="86">
        <v>9312</v>
      </c>
      <c r="K25" s="85"/>
      <c r="L25" s="86"/>
      <c r="M25" s="86"/>
      <c r="N25" s="86"/>
      <c r="O25" s="86"/>
      <c r="P25" s="86"/>
      <c r="Q25" s="99"/>
      <c r="R25" s="104">
        <v>690</v>
      </c>
      <c r="S25" s="104">
        <v>790</v>
      </c>
      <c r="T25" s="104">
        <v>958</v>
      </c>
      <c r="U25" s="85"/>
      <c r="V25" s="99">
        <f t="shared" si="6"/>
        <v>2438</v>
      </c>
      <c r="W25" s="85"/>
      <c r="X25" s="85"/>
      <c r="Y25" s="85"/>
      <c r="Z25" s="85"/>
      <c r="AA25" s="86">
        <f t="shared" si="11"/>
        <v>0</v>
      </c>
      <c r="AB25" s="85"/>
      <c r="AC25" s="85"/>
      <c r="AD25" s="85"/>
      <c r="AE25" s="85"/>
      <c r="AF25" s="86">
        <f t="shared" si="2"/>
        <v>0</v>
      </c>
      <c r="AG25" s="86">
        <f t="shared" si="9"/>
        <v>2438</v>
      </c>
      <c r="AH25" s="81">
        <f t="shared" si="10"/>
        <v>0.26181271477663232</v>
      </c>
      <c r="AI25" s="113"/>
      <c r="AJ25" s="100"/>
    </row>
    <row r="26" spans="2:37" s="101" customFormat="1" ht="38.25" hidden="1" x14ac:dyDescent="0.25">
      <c r="B26" s="96"/>
      <c r="C26" s="207"/>
      <c r="D26" s="207"/>
      <c r="E26" s="207"/>
      <c r="F26" s="98"/>
      <c r="G26" s="114" t="s">
        <v>26</v>
      </c>
      <c r="H26" s="98" t="s">
        <v>19</v>
      </c>
      <c r="I26" s="85">
        <v>16164</v>
      </c>
      <c r="J26" s="86">
        <v>16164</v>
      </c>
      <c r="K26" s="85"/>
      <c r="L26" s="86"/>
      <c r="M26" s="86"/>
      <c r="N26" s="86"/>
      <c r="O26" s="86"/>
      <c r="P26" s="86"/>
      <c r="Q26" s="99"/>
      <c r="R26" s="104">
        <v>1436</v>
      </c>
      <c r="S26" s="104">
        <v>1692</v>
      </c>
      <c r="T26" s="104">
        <v>1952</v>
      </c>
      <c r="U26" s="85"/>
      <c r="V26" s="99">
        <f t="shared" si="6"/>
        <v>5080</v>
      </c>
      <c r="W26" s="85"/>
      <c r="X26" s="85"/>
      <c r="Y26" s="85"/>
      <c r="Z26" s="85"/>
      <c r="AA26" s="86">
        <f t="shared" si="11"/>
        <v>0</v>
      </c>
      <c r="AB26" s="85"/>
      <c r="AC26" s="85"/>
      <c r="AD26" s="85"/>
      <c r="AE26" s="85"/>
      <c r="AF26" s="86">
        <f t="shared" si="2"/>
        <v>0</v>
      </c>
      <c r="AG26" s="86">
        <f t="shared" si="9"/>
        <v>5080</v>
      </c>
      <c r="AH26" s="81">
        <f t="shared" si="10"/>
        <v>0.31427864390002475</v>
      </c>
      <c r="AI26" s="113"/>
      <c r="AJ26" s="100"/>
    </row>
    <row r="27" spans="2:37" s="101" customFormat="1" ht="38.25" hidden="1" x14ac:dyDescent="0.25">
      <c r="B27" s="96"/>
      <c r="C27" s="207"/>
      <c r="D27" s="207"/>
      <c r="E27" s="207"/>
      <c r="F27" s="98"/>
      <c r="G27" s="114" t="s">
        <v>27</v>
      </c>
      <c r="H27" s="98" t="s">
        <v>19</v>
      </c>
      <c r="I27" s="85">
        <v>36060</v>
      </c>
      <c r="J27" s="86">
        <v>36060</v>
      </c>
      <c r="K27" s="85"/>
      <c r="L27" s="86"/>
      <c r="M27" s="86"/>
      <c r="N27" s="86"/>
      <c r="O27" s="86"/>
      <c r="P27" s="86"/>
      <c r="Q27" s="99"/>
      <c r="R27" s="104">
        <v>4067</v>
      </c>
      <c r="S27" s="104">
        <v>4214</v>
      </c>
      <c r="T27" s="104">
        <v>4863</v>
      </c>
      <c r="U27" s="85"/>
      <c r="V27" s="99">
        <f t="shared" si="6"/>
        <v>13144</v>
      </c>
      <c r="W27" s="85"/>
      <c r="X27" s="85"/>
      <c r="Y27" s="85"/>
      <c r="Z27" s="85"/>
      <c r="AA27" s="86">
        <f t="shared" si="11"/>
        <v>0</v>
      </c>
      <c r="AB27" s="85"/>
      <c r="AC27" s="85"/>
      <c r="AD27" s="85"/>
      <c r="AE27" s="85"/>
      <c r="AF27" s="86">
        <f t="shared" si="2"/>
        <v>0</v>
      </c>
      <c r="AG27" s="86">
        <f t="shared" si="9"/>
        <v>13144</v>
      </c>
      <c r="AH27" s="81">
        <f t="shared" si="10"/>
        <v>0.36450360510260676</v>
      </c>
      <c r="AI27" s="113"/>
      <c r="AJ27" s="100"/>
    </row>
    <row r="28" spans="2:37" s="101" customFormat="1" ht="38.25" hidden="1" x14ac:dyDescent="0.25">
      <c r="B28" s="96"/>
      <c r="C28" s="207"/>
      <c r="D28" s="207"/>
      <c r="E28" s="207"/>
      <c r="F28" s="98"/>
      <c r="G28" s="114" t="s">
        <v>28</v>
      </c>
      <c r="H28" s="98" t="s">
        <v>19</v>
      </c>
      <c r="I28" s="85">
        <v>6444</v>
      </c>
      <c r="J28" s="86">
        <v>6444</v>
      </c>
      <c r="K28" s="85"/>
      <c r="L28" s="86"/>
      <c r="M28" s="86"/>
      <c r="N28" s="86"/>
      <c r="O28" s="86"/>
      <c r="P28" s="86"/>
      <c r="Q28" s="99"/>
      <c r="R28" s="104">
        <v>427</v>
      </c>
      <c r="S28" s="104">
        <v>482</v>
      </c>
      <c r="T28" s="104">
        <v>513</v>
      </c>
      <c r="U28" s="85"/>
      <c r="V28" s="99">
        <f t="shared" si="6"/>
        <v>1422</v>
      </c>
      <c r="W28" s="85"/>
      <c r="X28" s="85"/>
      <c r="Y28" s="85"/>
      <c r="Z28" s="85"/>
      <c r="AA28" s="86">
        <f t="shared" si="11"/>
        <v>0</v>
      </c>
      <c r="AB28" s="85"/>
      <c r="AC28" s="85"/>
      <c r="AD28" s="85"/>
      <c r="AE28" s="85"/>
      <c r="AF28" s="86">
        <f t="shared" si="2"/>
        <v>0</v>
      </c>
      <c r="AG28" s="86">
        <f t="shared" si="9"/>
        <v>1422</v>
      </c>
      <c r="AH28" s="81">
        <f t="shared" si="10"/>
        <v>0.2206703910614525</v>
      </c>
      <c r="AI28" s="113"/>
      <c r="AJ28" s="100"/>
    </row>
    <row r="29" spans="2:37" s="101" customFormat="1" ht="19.5" hidden="1" customHeight="1" x14ac:dyDescent="0.25">
      <c r="B29" s="96"/>
      <c r="C29" s="208"/>
      <c r="D29" s="209"/>
      <c r="E29" s="210"/>
      <c r="F29" s="98"/>
      <c r="G29" s="114" t="s">
        <v>29</v>
      </c>
      <c r="H29" s="98" t="s">
        <v>19</v>
      </c>
      <c r="I29" s="85">
        <v>3936</v>
      </c>
      <c r="J29" s="86">
        <v>3936</v>
      </c>
      <c r="K29" s="85"/>
      <c r="L29" s="86"/>
      <c r="M29" s="86"/>
      <c r="N29" s="86"/>
      <c r="O29" s="86"/>
      <c r="P29" s="86"/>
      <c r="Q29" s="99"/>
      <c r="R29" s="91">
        <v>368</v>
      </c>
      <c r="S29" s="91">
        <v>447</v>
      </c>
      <c r="T29" s="104">
        <v>416</v>
      </c>
      <c r="U29" s="85"/>
      <c r="V29" s="99">
        <f t="shared" si="6"/>
        <v>1231</v>
      </c>
      <c r="W29" s="85"/>
      <c r="X29" s="85"/>
      <c r="Y29" s="85"/>
      <c r="Z29" s="85"/>
      <c r="AA29" s="86">
        <f t="shared" si="11"/>
        <v>0</v>
      </c>
      <c r="AB29" s="85"/>
      <c r="AC29" s="85"/>
      <c r="AD29" s="85"/>
      <c r="AE29" s="85"/>
      <c r="AF29" s="86">
        <f t="shared" si="2"/>
        <v>0</v>
      </c>
      <c r="AG29" s="86">
        <f t="shared" si="9"/>
        <v>1231</v>
      </c>
      <c r="AH29" s="81">
        <f t="shared" si="10"/>
        <v>0.3127540650406504</v>
      </c>
      <c r="AI29" s="113"/>
      <c r="AJ29" s="100"/>
    </row>
    <row r="30" spans="2:37" s="101" customFormat="1" ht="18" hidden="1" customHeight="1" x14ac:dyDescent="0.25">
      <c r="B30" s="96"/>
      <c r="C30" s="208"/>
      <c r="D30" s="209"/>
      <c r="E30" s="210"/>
      <c r="F30" s="98"/>
      <c r="G30" s="114" t="s">
        <v>31</v>
      </c>
      <c r="H30" s="98" t="s">
        <v>19</v>
      </c>
      <c r="I30" s="85">
        <v>252</v>
      </c>
      <c r="J30" s="85">
        <v>252</v>
      </c>
      <c r="K30" s="85"/>
      <c r="L30" s="86"/>
      <c r="M30" s="86"/>
      <c r="N30" s="86"/>
      <c r="O30" s="86"/>
      <c r="P30" s="86"/>
      <c r="Q30" s="99"/>
      <c r="R30" s="91">
        <v>15</v>
      </c>
      <c r="S30" s="91">
        <v>8</v>
      </c>
      <c r="T30" s="104">
        <v>22</v>
      </c>
      <c r="U30" s="85"/>
      <c r="V30" s="99">
        <f t="shared" si="6"/>
        <v>45</v>
      </c>
      <c r="W30" s="85"/>
      <c r="X30" s="85"/>
      <c r="Y30" s="85"/>
      <c r="Z30" s="85"/>
      <c r="AA30" s="86">
        <f>+W30+X30+Y30+Z30</f>
        <v>0</v>
      </c>
      <c r="AB30" s="85"/>
      <c r="AC30" s="85"/>
      <c r="AD30" s="85"/>
      <c r="AE30" s="85"/>
      <c r="AF30" s="86">
        <f>+AB30+AC30+AD30+AE30</f>
        <v>0</v>
      </c>
      <c r="AG30" s="86">
        <f>+V30+AA30+AF30</f>
        <v>45</v>
      </c>
      <c r="AH30" s="81">
        <f t="shared" si="10"/>
        <v>0.17857142857142858</v>
      </c>
      <c r="AI30" s="113"/>
      <c r="AJ30" s="100"/>
    </row>
    <row r="31" spans="2:37" s="101" customFormat="1" ht="16.5" hidden="1" customHeight="1" x14ac:dyDescent="0.25">
      <c r="B31" s="96"/>
      <c r="C31" s="109"/>
      <c r="D31" s="110"/>
      <c r="E31" s="111"/>
      <c r="F31" s="98"/>
      <c r="G31" s="114" t="s">
        <v>30</v>
      </c>
      <c r="H31" s="98" t="s">
        <v>19</v>
      </c>
      <c r="I31" s="85">
        <v>1872</v>
      </c>
      <c r="J31" s="85">
        <v>1872</v>
      </c>
      <c r="K31" s="85"/>
      <c r="L31" s="86"/>
      <c r="M31" s="86"/>
      <c r="N31" s="86"/>
      <c r="O31" s="86"/>
      <c r="P31" s="86"/>
      <c r="Q31" s="99"/>
      <c r="R31" s="91">
        <v>59</v>
      </c>
      <c r="S31" s="91">
        <v>122</v>
      </c>
      <c r="T31" s="104">
        <v>104</v>
      </c>
      <c r="U31" s="85"/>
      <c r="V31" s="99">
        <f t="shared" si="6"/>
        <v>285</v>
      </c>
      <c r="W31" s="85"/>
      <c r="X31" s="85"/>
      <c r="Y31" s="85"/>
      <c r="Z31" s="85"/>
      <c r="AA31" s="86">
        <f t="shared" si="11"/>
        <v>0</v>
      </c>
      <c r="AB31" s="85"/>
      <c r="AC31" s="85"/>
      <c r="AD31" s="85"/>
      <c r="AE31" s="85"/>
      <c r="AF31" s="86">
        <f t="shared" si="2"/>
        <v>0</v>
      </c>
      <c r="AG31" s="86">
        <f t="shared" si="9"/>
        <v>285</v>
      </c>
      <c r="AH31" s="81">
        <f t="shared" si="10"/>
        <v>0.15224358974358973</v>
      </c>
      <c r="AI31" s="113"/>
      <c r="AJ31" s="100"/>
    </row>
    <row r="32" spans="2:37" s="101" customFormat="1" ht="18.75" hidden="1" customHeight="1" x14ac:dyDescent="0.25">
      <c r="B32" s="96"/>
      <c r="C32" s="208"/>
      <c r="D32" s="209"/>
      <c r="E32" s="210"/>
      <c r="F32" s="98"/>
      <c r="G32" s="115" t="s">
        <v>32</v>
      </c>
      <c r="H32" s="98" t="s">
        <v>19</v>
      </c>
      <c r="I32" s="85">
        <v>113760</v>
      </c>
      <c r="J32" s="85">
        <v>113760</v>
      </c>
      <c r="K32" s="85"/>
      <c r="L32" s="86"/>
      <c r="M32" s="86"/>
      <c r="N32" s="86"/>
      <c r="O32" s="86"/>
      <c r="P32" s="86"/>
      <c r="Q32" s="99"/>
      <c r="R32" s="91">
        <v>8576</v>
      </c>
      <c r="S32" s="91">
        <v>9096</v>
      </c>
      <c r="T32" s="104">
        <v>9601</v>
      </c>
      <c r="U32" s="85"/>
      <c r="V32" s="99">
        <f t="shared" si="6"/>
        <v>27273</v>
      </c>
      <c r="W32" s="85"/>
      <c r="X32" s="85"/>
      <c r="Y32" s="85"/>
      <c r="Z32" s="85"/>
      <c r="AA32" s="86">
        <f t="shared" si="11"/>
        <v>0</v>
      </c>
      <c r="AB32" s="85"/>
      <c r="AC32" s="85"/>
      <c r="AD32" s="85"/>
      <c r="AE32" s="85"/>
      <c r="AF32" s="86">
        <f t="shared" si="2"/>
        <v>0</v>
      </c>
      <c r="AG32" s="86">
        <f t="shared" si="9"/>
        <v>27273</v>
      </c>
      <c r="AH32" s="81">
        <f t="shared" si="10"/>
        <v>0.23974156118143461</v>
      </c>
      <c r="AI32" s="113"/>
      <c r="AJ32" s="100"/>
    </row>
    <row r="33" spans="2:36" s="101" customFormat="1" ht="16.5" hidden="1" customHeight="1" x14ac:dyDescent="0.25">
      <c r="B33" s="96"/>
      <c r="C33" s="208"/>
      <c r="D33" s="209"/>
      <c r="E33" s="210"/>
      <c r="F33" s="98"/>
      <c r="G33" s="116" t="s">
        <v>33</v>
      </c>
      <c r="H33" s="117" t="s">
        <v>18</v>
      </c>
      <c r="I33" s="85">
        <v>35592</v>
      </c>
      <c r="J33" s="85">
        <v>35592</v>
      </c>
      <c r="K33" s="85"/>
      <c r="L33" s="86"/>
      <c r="M33" s="86"/>
      <c r="N33" s="86"/>
      <c r="O33" s="86"/>
      <c r="P33" s="86"/>
      <c r="Q33" s="99"/>
      <c r="R33" s="91">
        <v>3280</v>
      </c>
      <c r="S33" s="91">
        <v>3706</v>
      </c>
      <c r="T33" s="104">
        <v>4498</v>
      </c>
      <c r="U33" s="85"/>
      <c r="V33" s="99">
        <f t="shared" si="6"/>
        <v>11484</v>
      </c>
      <c r="W33" s="85"/>
      <c r="X33" s="85"/>
      <c r="Y33" s="85"/>
      <c r="Z33" s="85"/>
      <c r="AA33" s="86">
        <f t="shared" si="11"/>
        <v>0</v>
      </c>
      <c r="AB33" s="85"/>
      <c r="AC33" s="85"/>
      <c r="AD33" s="85"/>
      <c r="AE33" s="85"/>
      <c r="AF33" s="86">
        <f t="shared" si="2"/>
        <v>0</v>
      </c>
      <c r="AG33" s="86">
        <f t="shared" si="9"/>
        <v>11484</v>
      </c>
      <c r="AH33" s="81">
        <f t="shared" si="10"/>
        <v>0.32265677680377614</v>
      </c>
      <c r="AI33" s="113"/>
      <c r="AJ33" s="100"/>
    </row>
    <row r="34" spans="2:36" s="101" customFormat="1" ht="29.25" hidden="1" customHeight="1" x14ac:dyDescent="0.25">
      <c r="B34" s="96"/>
      <c r="C34" s="208"/>
      <c r="D34" s="209"/>
      <c r="E34" s="210"/>
      <c r="F34" s="98"/>
      <c r="G34" s="118" t="s">
        <v>34</v>
      </c>
      <c r="H34" s="98" t="s">
        <v>19</v>
      </c>
      <c r="I34" s="85">
        <v>48</v>
      </c>
      <c r="J34" s="85">
        <v>48</v>
      </c>
      <c r="K34" s="85"/>
      <c r="L34" s="86"/>
      <c r="M34" s="86"/>
      <c r="N34" s="86"/>
      <c r="O34" s="86"/>
      <c r="P34" s="86"/>
      <c r="Q34" s="99"/>
      <c r="R34" s="91">
        <v>3</v>
      </c>
      <c r="S34" s="91">
        <v>2</v>
      </c>
      <c r="T34" s="104">
        <v>10</v>
      </c>
      <c r="U34" s="85"/>
      <c r="V34" s="99">
        <f t="shared" si="6"/>
        <v>15</v>
      </c>
      <c r="W34" s="85"/>
      <c r="X34" s="85"/>
      <c r="Y34" s="85"/>
      <c r="Z34" s="85"/>
      <c r="AA34" s="86">
        <f t="shared" si="11"/>
        <v>0</v>
      </c>
      <c r="AB34" s="85"/>
      <c r="AC34" s="85"/>
      <c r="AD34" s="85"/>
      <c r="AE34" s="85"/>
      <c r="AF34" s="86">
        <f t="shared" si="2"/>
        <v>0</v>
      </c>
      <c r="AG34" s="86">
        <f t="shared" si="9"/>
        <v>15</v>
      </c>
      <c r="AH34" s="81">
        <f t="shared" si="10"/>
        <v>0.3125</v>
      </c>
      <c r="AI34" s="113"/>
      <c r="AJ34" s="100"/>
    </row>
    <row r="35" spans="2:36" s="101" customFormat="1" ht="51" hidden="1" x14ac:dyDescent="0.25">
      <c r="B35" s="96"/>
      <c r="C35" s="208"/>
      <c r="D35" s="209"/>
      <c r="E35" s="210"/>
      <c r="F35" s="98"/>
      <c r="G35" s="119" t="s">
        <v>65</v>
      </c>
      <c r="H35" s="117" t="s">
        <v>18</v>
      </c>
      <c r="I35" s="85">
        <v>34740</v>
      </c>
      <c r="J35" s="85">
        <v>34740</v>
      </c>
      <c r="K35" s="85"/>
      <c r="L35" s="86"/>
      <c r="M35" s="86"/>
      <c r="N35" s="86"/>
      <c r="O35" s="86"/>
      <c r="P35" s="86"/>
      <c r="Q35" s="99"/>
      <c r="R35" s="91">
        <v>3273</v>
      </c>
      <c r="S35" s="91">
        <v>3706</v>
      </c>
      <c r="T35" s="104">
        <v>4498</v>
      </c>
      <c r="U35" s="85"/>
      <c r="V35" s="99">
        <f>+R35+S35+T35+U35</f>
        <v>11477</v>
      </c>
      <c r="W35" s="85"/>
      <c r="X35" s="85"/>
      <c r="Y35" s="85"/>
      <c r="Z35" s="85"/>
      <c r="AA35" s="86">
        <f t="shared" si="11"/>
        <v>0</v>
      </c>
      <c r="AB35" s="85"/>
      <c r="AC35" s="85"/>
      <c r="AD35" s="85"/>
      <c r="AE35" s="85"/>
      <c r="AF35" s="86">
        <f t="shared" si="2"/>
        <v>0</v>
      </c>
      <c r="AG35" s="86">
        <f t="shared" si="9"/>
        <v>11477</v>
      </c>
      <c r="AH35" s="81">
        <f t="shared" si="10"/>
        <v>0.33036845135290732</v>
      </c>
      <c r="AI35" s="113"/>
      <c r="AJ35" s="100"/>
    </row>
    <row r="36" spans="2:36" ht="30.75" customHeight="1" x14ac:dyDescent="0.2">
      <c r="B36" s="159" t="s">
        <v>73</v>
      </c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1"/>
    </row>
    <row r="37" spans="2:36" x14ac:dyDescent="0.2">
      <c r="J37" s="28"/>
      <c r="L37" s="28"/>
      <c r="M37" s="28"/>
      <c r="N37" s="28"/>
      <c r="O37" s="28"/>
      <c r="P37" s="28"/>
      <c r="Q37" s="28"/>
      <c r="R37" s="28"/>
      <c r="Y37" s="22"/>
    </row>
  </sheetData>
  <mergeCells count="43">
    <mergeCell ref="B36:AJ36"/>
    <mergeCell ref="F8:AJ8"/>
    <mergeCell ref="B9:E9"/>
    <mergeCell ref="B7:AJ7"/>
    <mergeCell ref="B2:AJ2"/>
    <mergeCell ref="B3:D3"/>
    <mergeCell ref="B5:D5"/>
    <mergeCell ref="E3:AJ3"/>
    <mergeCell ref="E4:AJ4"/>
    <mergeCell ref="C19:E19"/>
    <mergeCell ref="C14:AJ14"/>
    <mergeCell ref="B11:AI11"/>
    <mergeCell ref="F12:AJ12"/>
    <mergeCell ref="F13:AJ13"/>
    <mergeCell ref="B12:E12"/>
    <mergeCell ref="C16:E16"/>
    <mergeCell ref="B13:E13"/>
    <mergeCell ref="C21:E21"/>
    <mergeCell ref="C20:E20"/>
    <mergeCell ref="C25:E25"/>
    <mergeCell ref="C23:E23"/>
    <mergeCell ref="C24:E24"/>
    <mergeCell ref="C17:E17"/>
    <mergeCell ref="C18:E18"/>
    <mergeCell ref="C28:E28"/>
    <mergeCell ref="C35:E35"/>
    <mergeCell ref="C15:E15"/>
    <mergeCell ref="C29:E29"/>
    <mergeCell ref="C26:E26"/>
    <mergeCell ref="C27:E27"/>
    <mergeCell ref="C32:E32"/>
    <mergeCell ref="C33:E33"/>
    <mergeCell ref="C34:E34"/>
    <mergeCell ref="C30:E30"/>
    <mergeCell ref="B1:AJ1"/>
    <mergeCell ref="B4:D4"/>
    <mergeCell ref="B8:E8"/>
    <mergeCell ref="B10:E10"/>
    <mergeCell ref="E5:AJ5"/>
    <mergeCell ref="E6:AJ6"/>
    <mergeCell ref="B6:D6"/>
    <mergeCell ref="F10:AJ10"/>
    <mergeCell ref="F9:AJ9"/>
  </mergeCells>
  <printOptions horizontalCentered="1"/>
  <pageMargins left="0.23622047244094491" right="0.23622047244094491" top="0.59055118110236227" bottom="0.15748031496062992" header="0.31496062992125984" footer="0.31496062992125984"/>
  <pageSetup scale="55" orientation="landscape" r:id="rId1"/>
  <headerFooter>
    <oddFooter>&amp;C&amp;9PLAN OPERATIVO ANUAL, 2026
&amp;P</oddFooter>
  </headerFooter>
  <rowBreaks count="2" manualBreakCount="2">
    <brk id="6" max="16383" man="1"/>
    <brk id="16" min="1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ENERO</vt:lpstr>
      <vt:lpstr>A FEBRERO</vt:lpstr>
      <vt:lpstr> A MARZO</vt:lpstr>
      <vt:lpstr>' A MARZO'!Área_de_impresión</vt:lpstr>
      <vt:lpstr>' A MARZO'!Títulos_a_imprimir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Mirian Perez Paredes</cp:lastModifiedBy>
  <cp:lastPrinted>2026-04-09T18:41:51Z</cp:lastPrinted>
  <dcterms:created xsi:type="dcterms:W3CDTF">2019-01-08T14:24:40Z</dcterms:created>
  <dcterms:modified xsi:type="dcterms:W3CDTF">2026-04-10T15:12:08Z</dcterms:modified>
</cp:coreProperties>
</file>