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BLOPEZA\Downloads\"/>
    </mc:Choice>
  </mc:AlternateContent>
  <xr:revisionPtr revIDLastSave="0" documentId="13_ncr:1_{E04FAE69-5668-425A-B968-74FE9FA8056B}" xr6:coauthVersionLast="36" xr6:coauthVersionMax="36" xr10:uidLastSave="{00000000-0000-0000-0000-000000000000}"/>
  <bookViews>
    <workbookView xWindow="0" yWindow="0" windowWidth="28800" windowHeight="12225" xr2:uid="{85279B51-0DA9-4890-A558-A2417F7570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0" i="1" l="1"/>
  <c r="AB40" i="1"/>
  <c r="W40" i="1"/>
  <c r="AH40" i="1" s="1"/>
  <c r="AI40" i="1" s="1"/>
  <c r="V40" i="1"/>
  <c r="AG39" i="1"/>
  <c r="AH39" i="1" s="1"/>
  <c r="AI39" i="1" s="1"/>
  <c r="AB39" i="1"/>
  <c r="W39" i="1"/>
  <c r="V39" i="1"/>
  <c r="AG38" i="1"/>
  <c r="AB38" i="1"/>
  <c r="W38" i="1"/>
  <c r="AH38" i="1" s="1"/>
  <c r="AI38" i="1" s="1"/>
  <c r="V38" i="1"/>
  <c r="AG37" i="1"/>
  <c r="AB37" i="1"/>
  <c r="W37" i="1"/>
  <c r="AH37" i="1" s="1"/>
  <c r="AI37" i="1" s="1"/>
  <c r="V37" i="1"/>
  <c r="AG36" i="1"/>
  <c r="AB36" i="1"/>
  <c r="W36" i="1"/>
  <c r="AH36" i="1" s="1"/>
  <c r="AI36" i="1" s="1"/>
  <c r="V36" i="1"/>
  <c r="AG35" i="1"/>
  <c r="AB35" i="1"/>
  <c r="W35" i="1"/>
  <c r="AH35" i="1" s="1"/>
  <c r="AI35" i="1" s="1"/>
  <c r="V35" i="1"/>
  <c r="AH34" i="1"/>
  <c r="AI34" i="1" s="1"/>
  <c r="AG34" i="1"/>
  <c r="AB34" i="1"/>
  <c r="W34" i="1"/>
  <c r="V34" i="1"/>
  <c r="AG33" i="1"/>
  <c r="AH33" i="1" s="1"/>
  <c r="AI33" i="1" s="1"/>
  <c r="AB33" i="1"/>
  <c r="W33" i="1"/>
  <c r="V33" i="1"/>
  <c r="AG32" i="1"/>
  <c r="AB32" i="1"/>
  <c r="W32" i="1"/>
  <c r="AH32" i="1" s="1"/>
  <c r="AI32" i="1" s="1"/>
  <c r="V32" i="1"/>
  <c r="AG31" i="1"/>
  <c r="AH31" i="1" s="1"/>
  <c r="AI31" i="1" s="1"/>
  <c r="AB31" i="1"/>
  <c r="W31" i="1"/>
  <c r="V31" i="1"/>
  <c r="AG30" i="1"/>
  <c r="AB30" i="1"/>
  <c r="W30" i="1"/>
  <c r="AH30" i="1" s="1"/>
  <c r="AI30" i="1" s="1"/>
  <c r="V30" i="1"/>
  <c r="AG29" i="1"/>
  <c r="AB29" i="1"/>
  <c r="W29" i="1"/>
  <c r="AH29" i="1" s="1"/>
  <c r="AI29" i="1" s="1"/>
  <c r="V29" i="1"/>
  <c r="AG28" i="1"/>
  <c r="AB28" i="1"/>
  <c r="W28" i="1"/>
  <c r="AH28" i="1" s="1"/>
  <c r="AI28" i="1" s="1"/>
  <c r="V28" i="1"/>
  <c r="AG27" i="1"/>
  <c r="AB27" i="1"/>
  <c r="V27" i="1"/>
  <c r="AG26" i="1"/>
  <c r="AB26" i="1"/>
  <c r="W26" i="1"/>
  <c r="AH26" i="1" s="1"/>
  <c r="AI26" i="1" s="1"/>
  <c r="V26" i="1"/>
  <c r="AG25" i="1"/>
  <c r="Y25" i="1"/>
  <c r="X25" i="1"/>
  <c r="AB25" i="1" s="1"/>
  <c r="U25" i="1"/>
  <c r="T25" i="1"/>
  <c r="V25" i="1" s="1"/>
  <c r="S25" i="1"/>
  <c r="R25" i="1"/>
  <c r="W25" i="1" s="1"/>
  <c r="Q25" i="1"/>
  <c r="I25" i="1"/>
  <c r="AG24" i="1"/>
  <c r="AB24" i="1"/>
  <c r="AH24" i="1" s="1"/>
  <c r="AI24" i="1" s="1"/>
  <c r="W24" i="1"/>
  <c r="V24" i="1"/>
  <c r="Q24" i="1"/>
  <c r="Q22" i="1" s="1"/>
  <c r="I24" i="1"/>
  <c r="AG23" i="1"/>
  <c r="Y23" i="1"/>
  <c r="X23" i="1"/>
  <c r="AB23" i="1" s="1"/>
  <c r="U23" i="1"/>
  <c r="U22" i="1" s="1"/>
  <c r="T23" i="1"/>
  <c r="T22" i="1" s="1"/>
  <c r="S23" i="1"/>
  <c r="S21" i="1" s="1"/>
  <c r="R23" i="1"/>
  <c r="R22" i="1" s="1"/>
  <c r="Q23" i="1"/>
  <c r="Q21" i="1" s="1"/>
  <c r="I23" i="1"/>
  <c r="AF22" i="1"/>
  <c r="AE22" i="1"/>
  <c r="AD22" i="1"/>
  <c r="AC22" i="1"/>
  <c r="AG22" i="1" s="1"/>
  <c r="Y22" i="1"/>
  <c r="X22" i="1"/>
  <c r="AB22" i="1" s="1"/>
  <c r="S22" i="1"/>
  <c r="O22" i="1"/>
  <c r="N22" i="1"/>
  <c r="M22" i="1"/>
  <c r="L22" i="1"/>
  <c r="K22" i="1"/>
  <c r="J22" i="1"/>
  <c r="I22" i="1"/>
  <c r="AG21" i="1"/>
  <c r="AB21" i="1"/>
  <c r="Y21" i="1"/>
  <c r="X21" i="1"/>
  <c r="O21" i="1"/>
  <c r="N21" i="1"/>
  <c r="M21" i="1"/>
  <c r="L21" i="1"/>
  <c r="K21" i="1"/>
  <c r="J21" i="1"/>
  <c r="I21" i="1"/>
  <c r="H21" i="1"/>
  <c r="AH25" i="1" l="1"/>
  <c r="AI25" i="1" s="1"/>
  <c r="W22" i="1"/>
  <c r="AH22" i="1" s="1"/>
  <c r="AI22" i="1" s="1"/>
  <c r="V23" i="1"/>
  <c r="W23" i="1"/>
  <c r="AH23" i="1" s="1"/>
  <c r="AI23" i="1" s="1"/>
  <c r="R21" i="1"/>
  <c r="T21" i="1"/>
  <c r="U21" i="1"/>
  <c r="V21" i="1" l="1"/>
  <c r="W21" i="1"/>
  <c r="AH21" i="1" s="1"/>
  <c r="AI21" i="1" s="1"/>
</calcChain>
</file>

<file path=xl/sharedStrings.xml><?xml version="1.0" encoding="utf-8"?>
<sst xmlns="http://schemas.openxmlformats.org/spreadsheetml/2006/main" count="108" uniqueCount="84">
  <si>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</si>
  <si>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>RM-006-2026</t>
  </si>
  <si>
    <t xml:space="preserve">        MINISTERIO DE ECONOMÍA 
MATRIZ DE PLANIFICACIÓN, POA 2026</t>
  </si>
  <si>
    <t xml:space="preserve">SEGUIMIENTO MENSUAL Y CUATRIMESTRAL DE EJECUCIÓN DE METAS FÍSICAS 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</si>
  <si>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</si>
  <si>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</si>
  <si>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</si>
  <si>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</si>
  <si>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</si>
  <si>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</si>
  <si>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</si>
  <si>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</si>
  <si>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>PROGRAMA 11: SERVICIOS REGISTRALES</t>
  </si>
  <si>
    <t xml:space="preserve">OBJETIVO OPERATIVO </t>
  </si>
  <si>
    <t>Brindar certeza jurídica a través de los servicios registrales que presta el Ministerio de Economía.</t>
  </si>
  <si>
    <t xml:space="preserve">RESULTADO INSTITUCIONAL </t>
  </si>
  <si>
    <t xml:space="preserve">Para el 2030 se ha incrementado a 284,740 el número de personas individuales y jurídicas beneficiadas con servicios registrales (Línea base de 242,740 en 2023 a 284,740 en 2030).   </t>
  </si>
  <si>
    <t xml:space="preserve">INDICADOR </t>
  </si>
  <si>
    <t xml:space="preserve">Tasa  de personas individuales y jurídicas beneficiadas con servicios registrales simplificados y automatizados  </t>
  </si>
  <si>
    <t>REGISTRO MERCANTIL GENERAL DE LA REPÚBLICA</t>
  </si>
  <si>
    <t xml:space="preserve">Acción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</si>
  <si>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</si>
  <si>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 xml:space="preserve">Actividad </t>
  </si>
  <si>
    <t xml:space="preserve"> Servicios de Registro de Patentes Comerciales y Títulos de Propiedad Intelectual.</t>
  </si>
  <si>
    <t xml:space="preserve"> </t>
  </si>
  <si>
    <t>No.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</si>
  <si>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</si>
  <si>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</si>
  <si>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</si>
  <si>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</si>
  <si>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</si>
  <si>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>MODIFICACIÓN DE META INICIAL</t>
  </si>
  <si>
    <t>MODIFICACIÓN 029</t>
  </si>
  <si>
    <t>MODIFICACIÓN 021</t>
  </si>
  <si>
    <t>MODIFICACIÓN 027</t>
  </si>
  <si>
    <t>DISMINUCIÓN POR CEDER PRESUPUESTO</t>
  </si>
  <si>
    <t>MODIFICACIÓN POR AUMENTO PRESUPUESTARIOS</t>
  </si>
  <si>
    <t>META VIGENTE</t>
  </si>
  <si>
    <t>En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</si>
  <si>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</si>
  <si>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</si>
  <si>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</si>
  <si>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</si>
  <si>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</si>
  <si>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</si>
  <si>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</si>
  <si>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</si>
  <si>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</si>
  <si>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</si>
  <si>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</si>
  <si>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</si>
  <si>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</si>
  <si>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</si>
  <si>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</si>
  <si>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</si>
  <si>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>PRESUPUESTO VIGENTE 2026     EN  Q.</t>
  </si>
  <si>
    <t xml:space="preserve">INFORMACIÓN RELEVANTE/ALERTAS/ PROBLEMAS </t>
  </si>
  <si>
    <t xml:space="preserve">Personas individuales y jurídicas beneficiadas con  servicios de registro de  patentes comerciales y títulos de propiedad intelectual </t>
  </si>
  <si>
    <t xml:space="preserve">Persona </t>
  </si>
  <si>
    <t>% DE EJECUCIÓN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</si>
  <si>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</si>
  <si>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</si>
  <si>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 xml:space="preserve">Registro de Comerciantes Individuales </t>
  </si>
  <si>
    <t>Registro de Empresas Mercantiles y Patentes electrónicas</t>
  </si>
  <si>
    <t xml:space="preserve">Registro de Sociedades Extranjeras </t>
  </si>
  <si>
    <t xml:space="preserve">Registro </t>
  </si>
  <si>
    <t xml:space="preserve">Registro de cancelación de sociedades </t>
  </si>
  <si>
    <t>0</t>
  </si>
  <si>
    <t>0%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</si>
  <si>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</si>
  <si>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</si>
  <si>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</si>
  <si>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</si>
  <si>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</si>
  <si>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</si>
  <si>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</si>
  <si>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Cancelación de acciones </t>
  </si>
  <si>
    <t xml:space="preserve">Cancelación de mandatos </t>
  </si>
  <si>
    <t xml:space="preserve">Certificaciones a usuarios </t>
  </si>
  <si>
    <t xml:space="preserve">Emisión de  edictos </t>
  </si>
  <si>
    <t xml:space="preserve">Documento </t>
  </si>
  <si>
    <t>Modificación Sociedades extranjeras</t>
  </si>
  <si>
    <t>Publicaciones en boletín electrónico del Registro Mercantil</t>
  </si>
  <si>
    <t>PRESUPUESTO APROBADO MEDIANTE DECRETO 36-2024, LEY DE PRESUPUESTO GENERAL DE INGRESOS Y EGRESOS DEL ESTADO PARA EL EJERCICIO FISCAL 2025, VIGENTE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</si>
</sst>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0"/>
      <color theme="1"/>
      <name val="Candar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2" fillId="0" borderId="0" xfId="1" applyFont="1" applyBorder="1" applyAlignment="1"/>
    <xf numFmtId="0" fontId="2" fillId="0" borderId="0" xfId="1" applyAlignment="1"/>
    <xf numFmtId="0" fontId="3" fillId="0" borderId="0" xfId="1" applyFont="1" applyBorder="1" applyAlignment="1"/>
    <xf numFmtId="0" fontId="4" fillId="0" borderId="0" xfId="1" applyFont="1" applyBorder="1" applyAlignment="1"/>
    <xf numFmtId="0" fontId="12" fillId="2" borderId="5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9" fillId="2" borderId="4" xfId="1" applyFont="1" applyFill="1" applyBorder="1" applyAlignment="1">
      <alignment wrapText="1"/>
    </xf>
    <xf numFmtId="0" fontId="9" fillId="6" borderId="8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 wrapText="1"/>
    </xf>
    <xf numFmtId="0" fontId="13" fillId="6" borderId="9" xfId="1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/>
    </xf>
    <xf numFmtId="0" fontId="15" fillId="6" borderId="9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2" fillId="4" borderId="4" xfId="1" applyFont="1" applyFill="1" applyBorder="1" applyAlignment="1">
      <alignment horizontal="center"/>
    </xf>
    <xf numFmtId="3" fontId="19" fillId="4" borderId="4" xfId="0" applyNumberFormat="1" applyFont="1" applyFill="1" applyBorder="1" applyAlignment="1">
      <alignment horizontal="justify" wrapText="1"/>
    </xf>
    <xf numFmtId="0" fontId="9" fillId="4" borderId="10" xfId="0" applyFont="1" applyFill="1" applyBorder="1" applyAlignment="1">
      <alignment horizontal="center"/>
    </xf>
    <xf numFmtId="3" fontId="15" fillId="7" borderId="4" xfId="1" applyNumberFormat="1" applyFont="1" applyFill="1" applyBorder="1" applyAlignment="1">
      <alignment horizontal="center" wrapText="1"/>
    </xf>
    <xf numFmtId="3" fontId="9" fillId="7" borderId="4" xfId="0" applyNumberFormat="1" applyFont="1" applyFill="1" applyBorder="1" applyAlignment="1">
      <alignment horizontal="center"/>
    </xf>
    <xf numFmtId="3" fontId="9" fillId="8" borderId="4" xfId="0" applyNumberFormat="1" applyFont="1" applyFill="1" applyBorder="1" applyAlignment="1">
      <alignment horizontal="center"/>
    </xf>
    <xf numFmtId="3" fontId="9" fillId="4" borderId="4" xfId="0" applyNumberFormat="1" applyFont="1" applyFill="1" applyBorder="1" applyAlignment="1">
      <alignment horizontal="center"/>
    </xf>
    <xf numFmtId="9" fontId="15" fillId="4" borderId="4" xfId="1" applyNumberFormat="1" applyFont="1" applyFill="1" applyBorder="1" applyAlignment="1">
      <alignment horizontal="center" wrapText="1"/>
    </xf>
    <xf numFmtId="4" fontId="15" fillId="4" borderId="4" xfId="1" applyNumberFormat="1" applyFont="1" applyFill="1" applyBorder="1" applyAlignment="1">
      <alignment horizontal="center" wrapText="1"/>
    </xf>
    <xf numFmtId="0" fontId="3" fillId="9" borderId="4" xfId="1" applyFont="1" applyFill="1" applyBorder="1" applyAlignment="1">
      <alignment horizontal="center" wrapText="1"/>
    </xf>
    <xf numFmtId="0" fontId="2" fillId="0" borderId="4" xfId="1" applyFont="1" applyBorder="1" applyAlignment="1"/>
    <xf numFmtId="0" fontId="19" fillId="4" borderId="4" xfId="0" applyFont="1" applyFill="1" applyBorder="1" applyAlignment="1">
      <alignment horizontal="justify" wrapText="1"/>
    </xf>
    <xf numFmtId="0" fontId="9" fillId="4" borderId="4" xfId="0" applyFont="1" applyFill="1" applyBorder="1" applyAlignment="1">
      <alignment horizontal="center"/>
    </xf>
    <xf numFmtId="3" fontId="15" fillId="4" borderId="4" xfId="1" applyNumberFormat="1" applyFont="1" applyFill="1" applyBorder="1" applyAlignment="1">
      <alignment horizontal="center" wrapText="1"/>
    </xf>
    <xf numFmtId="3" fontId="21" fillId="4" borderId="4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justify" wrapText="1"/>
    </xf>
    <xf numFmtId="0" fontId="21" fillId="4" borderId="4" xfId="0" applyFont="1" applyFill="1" applyBorder="1" applyAlignment="1">
      <alignment horizontal="center"/>
    </xf>
    <xf numFmtId="3" fontId="15" fillId="10" borderId="4" xfId="1" applyNumberFormat="1" applyFont="1" applyFill="1" applyBorder="1" applyAlignment="1">
      <alignment horizontal="center" wrapText="1"/>
    </xf>
    <xf numFmtId="3" fontId="22" fillId="4" borderId="4" xfId="1" applyNumberFormat="1" applyFont="1" applyFill="1" applyBorder="1" applyAlignment="1">
      <alignment horizontal="center" wrapText="1"/>
    </xf>
    <xf numFmtId="0" fontId="3" fillId="0" borderId="4" xfId="1" applyFont="1" applyFill="1" applyBorder="1" applyAlignment="1">
      <alignment wrapText="1"/>
    </xf>
    <xf numFmtId="0" fontId="21" fillId="4" borderId="5" xfId="0" applyFont="1" applyFill="1" applyBorder="1" applyAlignment="1">
      <alignment horizontal="center"/>
    </xf>
    <xf numFmtId="0" fontId="21" fillId="4" borderId="4" xfId="0" applyFont="1" applyFill="1" applyBorder="1" applyAlignment="1">
      <alignment wrapText="1"/>
    </xf>
    <xf numFmtId="3" fontId="9" fillId="0" borderId="4" xfId="0" applyNumberFormat="1" applyFont="1" applyFill="1" applyBorder="1" applyAlignment="1">
      <alignment horizontal="center"/>
    </xf>
    <xf numFmtId="0" fontId="22" fillId="4" borderId="4" xfId="1" applyFont="1" applyFill="1" applyBorder="1" applyAlignment="1">
      <alignment horizontal="center" wrapText="1"/>
    </xf>
    <xf numFmtId="3" fontId="21" fillId="4" borderId="5" xfId="0" applyNumberFormat="1" applyFont="1" applyFill="1" applyBorder="1" applyAlignment="1">
      <alignment horizontal="center"/>
    </xf>
    <xf numFmtId="4" fontId="22" fillId="4" borderId="4" xfId="1" applyNumberFormat="1" applyFont="1" applyFill="1" applyBorder="1" applyAlignment="1">
      <alignment wrapText="1"/>
    </xf>
    <xf numFmtId="0" fontId="21" fillId="11" borderId="4" xfId="3" applyFont="1" applyFill="1" applyBorder="1" applyAlignment="1">
      <alignment horizontal="justify" wrapText="1"/>
    </xf>
    <xf numFmtId="0" fontId="20" fillId="4" borderId="11" xfId="1" applyFont="1" applyFill="1" applyBorder="1" applyAlignment="1">
      <alignment horizontal="center" wrapText="1"/>
    </xf>
    <xf numFmtId="0" fontId="20" fillId="4" borderId="12" xfId="1" applyFont="1" applyFill="1" applyBorder="1" applyAlignment="1">
      <alignment horizontal="center" wrapText="1"/>
    </xf>
    <xf numFmtId="0" fontId="20" fillId="4" borderId="13" xfId="1" applyFont="1" applyFill="1" applyBorder="1" applyAlignment="1">
      <alignment horizontal="center" wrapText="1"/>
    </xf>
    <xf numFmtId="49" fontId="21" fillId="7" borderId="4" xfId="1" applyNumberFormat="1" applyFont="1" applyFill="1" applyBorder="1" applyAlignment="1">
      <alignment horizontal="center" wrapText="1"/>
    </xf>
    <xf numFmtId="49" fontId="22" fillId="4" borderId="4" xfId="1" applyNumberFormat="1" applyFont="1" applyFill="1" applyBorder="1" applyAlignment="1">
      <alignment horizontal="center" wrapText="1"/>
    </xf>
    <xf numFmtId="3" fontId="21" fillId="4" borderId="4" xfId="3" applyNumberFormat="1" applyFont="1" applyFill="1" applyBorder="1" applyAlignment="1">
      <alignment horizontal="center" wrapText="1"/>
    </xf>
    <xf numFmtId="0" fontId="21" fillId="11" borderId="7" xfId="3" applyFont="1" applyFill="1" applyBorder="1" applyAlignment="1">
      <alignment horizontal="justify" wrapText="1"/>
    </xf>
    <xf numFmtId="3" fontId="22" fillId="0" borderId="4" xfId="1" applyNumberFormat="1" applyFont="1" applyFill="1" applyBorder="1" applyAlignment="1">
      <alignment horizontal="center" wrapText="1"/>
    </xf>
    <xf numFmtId="0" fontId="21" fillId="11" borderId="7" xfId="0" applyFont="1" applyFill="1" applyBorder="1" applyAlignment="1">
      <alignment wrapText="1"/>
    </xf>
    <xf numFmtId="0" fontId="21" fillId="11" borderId="3" xfId="3" applyFont="1" applyFill="1" applyBorder="1" applyAlignment="1">
      <alignment horizontal="left" wrapText="1"/>
    </xf>
    <xf numFmtId="0" fontId="21" fillId="4" borderId="10" xfId="0" applyFont="1" applyFill="1" applyBorder="1" applyAlignment="1">
      <alignment horizontal="center"/>
    </xf>
    <xf numFmtId="0" fontId="21" fillId="11" borderId="4" xfId="3" applyFont="1" applyFill="1" applyBorder="1" applyAlignment="1">
      <alignment horizontal="left" wrapText="1"/>
    </xf>
    <xf numFmtId="0" fontId="21" fillId="11" borderId="10" xfId="3" applyFont="1" applyFill="1" applyBorder="1" applyAlignment="1">
      <alignment horizontal="left" wrapText="1"/>
    </xf>
    <xf numFmtId="0" fontId="2" fillId="4" borderId="0" xfId="1" applyFont="1" applyFill="1" applyBorder="1" applyAlignment="1"/>
    <xf numFmtId="3" fontId="2" fillId="0" borderId="0" xfId="1" applyNumberFormat="1" applyFont="1" applyBorder="1" applyAlignment="1"/>
    <xf numFmtId="0" fontId="20" fillId="4" borderId="11" xfId="1" applyFont="1" applyFill="1" applyBorder="1" applyAlignment="1">
      <alignment horizontal="center" wrapText="1"/>
    </xf>
    <xf numFmtId="0" fontId="20" fillId="4" borderId="12" xfId="1" applyFont="1" applyFill="1" applyBorder="1" applyAlignment="1">
      <alignment horizontal="center" wrapText="1"/>
    </xf>
    <xf numFmtId="0" fontId="20" fillId="4" borderId="13" xfId="1" applyFont="1" applyFill="1" applyBorder="1" applyAlignment="1">
      <alignment horizontal="center" wrapText="1"/>
    </xf>
    <xf numFmtId="0" fontId="23" fillId="2" borderId="5" xfId="1" applyFont="1" applyFill="1" applyBorder="1" applyAlignment="1">
      <alignment horizontal="left" wrapText="1"/>
    </xf>
    <xf numFmtId="0" fontId="23" fillId="2" borderId="6" xfId="1" applyFont="1" applyFill="1" applyBorder="1" applyAlignment="1">
      <alignment horizontal="left" wrapText="1"/>
    </xf>
    <xf numFmtId="0" fontId="23" fillId="2" borderId="7" xfId="1" applyFont="1" applyFill="1" applyBorder="1" applyAlignment="1">
      <alignment horizontal="left" wrapText="1"/>
    </xf>
    <xf numFmtId="0" fontId="20" fillId="4" borderId="4" xfId="1" applyFont="1" applyFill="1" applyBorder="1" applyAlignment="1">
      <alignment horizontal="center" wrapText="1"/>
    </xf>
    <xf numFmtId="0" fontId="11" fillId="0" borderId="4" xfId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2" fillId="2" borderId="5" xfId="1" applyFont="1" applyFill="1" applyBorder="1" applyAlignment="1">
      <alignment horizontal="center" wrapText="1"/>
    </xf>
    <xf numFmtId="0" fontId="12" fillId="2" borderId="6" xfId="1" applyFont="1" applyFill="1" applyBorder="1" applyAlignment="1">
      <alignment horizontal="center" wrapText="1"/>
    </xf>
    <xf numFmtId="0" fontId="12" fillId="2" borderId="7" xfId="1" applyFont="1" applyFill="1" applyBorder="1" applyAlignment="1">
      <alignment horizont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justify" wrapText="1"/>
    </xf>
    <xf numFmtId="0" fontId="9" fillId="4" borderId="4" xfId="1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justify" wrapText="1"/>
    </xf>
    <xf numFmtId="0" fontId="9" fillId="4" borderId="5" xfId="1" applyFont="1" applyFill="1" applyBorder="1" applyAlignment="1">
      <alignment horizontal="left" wrapText="1"/>
    </xf>
    <xf numFmtId="0" fontId="9" fillId="4" borderId="6" xfId="1" applyFont="1" applyFill="1" applyBorder="1" applyAlignment="1">
      <alignment horizontal="left" wrapText="1"/>
    </xf>
    <xf numFmtId="0" fontId="9" fillId="4" borderId="7" xfId="1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2" borderId="5" xfId="1" applyFont="1" applyFill="1" applyBorder="1" applyAlignment="1">
      <alignment horizontal="left" wrapText="1"/>
    </xf>
    <xf numFmtId="0" fontId="12" fillId="2" borderId="6" xfId="1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4" borderId="5" xfId="0" applyFont="1" applyFill="1" applyBorder="1" applyAlignment="1">
      <alignment horizontal="justify" wrapText="1"/>
    </xf>
    <xf numFmtId="0" fontId="7" fillId="4" borderId="6" xfId="0" applyFont="1" applyFill="1" applyBorder="1" applyAlignment="1">
      <alignment horizontal="justify" wrapText="1"/>
    </xf>
    <xf numFmtId="0" fontId="7" fillId="4" borderId="7" xfId="0" applyFont="1" applyFill="1" applyBorder="1" applyAlignment="1">
      <alignment horizontal="justify" wrapText="1"/>
    </xf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8" fillId="4" borderId="5" xfId="0" applyFont="1" applyFill="1" applyBorder="1" applyAlignment="1">
      <alignment horizontal="justify" wrapText="1"/>
    </xf>
    <xf numFmtId="0" fontId="8" fillId="4" borderId="6" xfId="0" applyFont="1" applyFill="1" applyBorder="1" applyAlignment="1">
      <alignment horizontal="justify" wrapText="1"/>
    </xf>
    <xf numFmtId="0" fontId="8" fillId="4" borderId="7" xfId="0" applyFont="1" applyFill="1" applyBorder="1" applyAlignment="1">
      <alignment horizontal="justify" wrapText="1"/>
    </xf>
    <xf numFmtId="0" fontId="5" fillId="5" borderId="5" xfId="1" applyFont="1" applyFill="1" applyBorder="1" applyAlignment="1">
      <alignment horizontal="left" wrapText="1"/>
    </xf>
    <xf numFmtId="0" fontId="5" fillId="5" borderId="6" xfId="1" applyFont="1" applyFill="1" applyBorder="1" applyAlignment="1">
      <alignment horizontal="left" wrapText="1"/>
    </xf>
    <xf numFmtId="0" fontId="5" fillId="5" borderId="7" xfId="1" applyFont="1" applyFill="1" applyBorder="1" applyAlignment="1">
      <alignment horizontal="left" wrapText="1"/>
    </xf>
    <xf numFmtId="0" fontId="10" fillId="4" borderId="5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3" borderId="4" xfId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justify" wrapText="1"/>
    </xf>
  </cellXfs>
  <cellStyles count="4">
    <cellStyle name="Normal" xfId="0" builtinId="0"/>
    <cellStyle name="Normal 2 2 2" xfId="3" xr:uid="{083366A9-82CD-4F55-9E45-2E507DC8C52C}"/>
    <cellStyle name="Normal 3 3" xfId="2" xr:uid="{E77020CF-1D3D-4C9B-8499-7DC7CAACA584}"/>
    <cellStyle name="Normal 4" xfId="1" xr:uid="{2BB7150A-4D0F-4020-AAB8-7C09C7E14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328247</xdr:colOff>
      <xdr:row>0</xdr:row>
      <xdr:rowOff>0</xdr:rowOff>
    </xdr:from>
    <xdr:to>
      <xdr:col>2</xdr:col>
      <xdr:colOff>542194</xdr:colOff>
      <xdr:row>3</xdr:row>
      <xdr:rowOff>163634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714D5-3E4C-46C6-ABF6-EA8313B438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622" y="0"/>
          <a:ext cx="1737947" cy="735134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114300</xdr:rowOff>
    </xdr:to>
    <xdr:sp macro="" textlink="">
      <xdr:nvSpPr>
        <xdr:cNvPr id="3" name="AutoShape 1" descr="image.png">
          <a:extLst>
            <a:ext uri="{FF2B5EF4-FFF2-40B4-BE49-F238E27FC236}">
              <a16:creationId xmlns:a16="http://schemas.microsoft.com/office/drawing/2014/main" id="{D3D4749D-EE78-424F-83B5-4A0468D1C5A3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27</xdr:col>
      <xdr:colOff>0</xdr:colOff>
      <xdr:row>1</xdr:row>
      <xdr:rowOff>0</xdr:rowOff>
    </xdr:from>
    <xdr:to>
      <xdr:col>27</xdr:col>
      <xdr:colOff>304800</xdr:colOff>
      <xdr:row>2</xdr:row>
      <xdr:rowOff>114300</xdr:rowOff>
    </xdr:to>
    <xdr:sp macro="" textlink="">
      <xdr:nvSpPr>
        <xdr:cNvPr id="4" name="AutoShape 2" descr="image.png">
          <a:extLst>
            <a:ext uri="{FF2B5EF4-FFF2-40B4-BE49-F238E27FC236}">
              <a16:creationId xmlns:a16="http://schemas.microsoft.com/office/drawing/2014/main" id="{A0506D9D-90C3-4C6D-9C64-4255E084B17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36635</xdr:colOff>
      <xdr:row>0</xdr:row>
      <xdr:rowOff>65943</xdr:rowOff>
    </xdr:from>
    <xdr:to>
      <xdr:col>11</xdr:col>
      <xdr:colOff>660889</xdr:colOff>
      <xdr:row>3</xdr:row>
      <xdr:rowOff>23446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BF4FFB-D045-44DF-828A-1B3745A8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510" y="65943"/>
          <a:ext cx="5958254" cy="52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CAC2-CDFE-4482-82D7-CD23A87DA9C0}">
  <dimension ref="A2:AK46"/>
  <sheetViews>
    <sheetView tabSelected="1" workbookViewId="0">
      <selection activeCell="Y23" sqref="Y23"/>
    </sheetView>
  </sheetViews>
  <sheetFormatPr baseColWidth="10" defaultRowHeight="15" x14ac:dyDescent="0.25"/>
  <cols>
    <col min="1" max="5" width="11.42578125" style="1"/>
    <col min="6" max="6" width="23.140625" style="1" customWidth="1"/>
    <col min="7" max="7" width="10.7109375" style="1"/>
    <col min="8" max="8" width="7.7109375" style="1" bestFit="1" customWidth="1"/>
    <col min="9" max="9" width="9.5703125" style="2" hidden="1" customWidth="1"/>
    <col min="10" max="10" width="10" style="1" hidden="1" customWidth="1"/>
    <col min="11" max="13" width="10.5703125" style="2" hidden="1" customWidth="1"/>
    <col min="14" max="14" width="10.85546875" style="2" hidden="1" customWidth="1"/>
    <col min="15" max="15" width="13.7109375" style="2" hidden="1" customWidth="1"/>
    <col min="16" max="16" width="0.140625" style="2" customWidth="1"/>
    <col min="17" max="17" width="9.5703125" style="2" bestFit="1" customWidth="1"/>
    <col min="18" max="18" width="6.42578125" style="2" hidden="1" customWidth="1"/>
    <col min="19" max="22" width="6.42578125" style="1" hidden="1" customWidth="1"/>
    <col min="23" max="23" width="10" style="1" hidden="1" customWidth="1"/>
    <col min="24" max="24" width="6.42578125" style="1" hidden="1" customWidth="1"/>
    <col min="25" max="25" width="10.7109375" style="1" customWidth="1"/>
    <col min="26" max="27" width="10.7109375" style="1" hidden="1" customWidth="1"/>
    <col min="28" max="28" width="10.7109375" style="1" customWidth="1"/>
    <col min="29" max="33" width="10.7109375" style="1" hidden="1" customWidth="1"/>
    <col min="34" max="35" width="10.7109375" style="1"/>
    <col min="36" max="36" width="17" style="1" customWidth="1"/>
    <col min="37" max="37" width="11.42578125" style="1"/>
  </cols>
  <sheetData>
    <row r="2" spans="1:37" x14ac:dyDescent="0.25">
      <c r="X2"/>
      <c r="AB2"/>
    </row>
    <row r="3" spans="1:37" x14ac:dyDescent="0.25">
      <c r="AH3" s="1" t="s">
        <v>0</v>
      </c>
    </row>
    <row r="4" spans="1:37" ht="23.25" x14ac:dyDescent="0.35">
      <c r="F4" s="3"/>
      <c r="AJ4" s="4" t="s">
        <v>1</v>
      </c>
    </row>
    <row r="5" spans="1:37" ht="18.75" x14ac:dyDescent="0.3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1"/>
    </row>
    <row r="6" spans="1:37" ht="18.75" x14ac:dyDescent="0.3">
      <c r="A6" s="112" t="s">
        <v>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7" x14ac:dyDescent="0.25">
      <c r="A7" s="93" t="s">
        <v>4</v>
      </c>
      <c r="B7" s="93"/>
      <c r="C7" s="93"/>
      <c r="D7" s="113" t="s">
        <v>5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</row>
    <row r="8" spans="1:37" x14ac:dyDescent="0.25">
      <c r="A8" s="93" t="s">
        <v>6</v>
      </c>
      <c r="B8" s="93"/>
      <c r="C8" s="93"/>
      <c r="D8" s="114" t="s">
        <v>7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37" x14ac:dyDescent="0.25">
      <c r="A9" s="93" t="s">
        <v>8</v>
      </c>
      <c r="B9" s="93"/>
      <c r="C9" s="93"/>
      <c r="D9" s="94" t="s">
        <v>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6"/>
    </row>
    <row r="10" spans="1:37" x14ac:dyDescent="0.25">
      <c r="A10" s="97" t="s">
        <v>10</v>
      </c>
      <c r="B10" s="98"/>
      <c r="C10" s="99"/>
      <c r="D10" s="100" t="s">
        <v>11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2"/>
    </row>
    <row r="11" spans="1:37" ht="18.75" x14ac:dyDescent="0.3">
      <c r="A11" s="103" t="s">
        <v>12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</row>
    <row r="12" spans="1:37" ht="15.75" x14ac:dyDescent="0.25">
      <c r="A12" s="80" t="s">
        <v>13</v>
      </c>
      <c r="B12" s="80"/>
      <c r="C12" s="80"/>
      <c r="D12" s="80"/>
      <c r="E12" s="106" t="s">
        <v>14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8"/>
    </row>
    <row r="13" spans="1:37" ht="15.75" x14ac:dyDescent="0.25">
      <c r="A13" s="80" t="s">
        <v>15</v>
      </c>
      <c r="B13" s="80"/>
      <c r="C13" s="80"/>
      <c r="D13" s="80"/>
      <c r="E13" s="81" t="s">
        <v>16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</row>
    <row r="14" spans="1:37" ht="15.75" x14ac:dyDescent="0.25">
      <c r="A14" s="82" t="s">
        <v>17</v>
      </c>
      <c r="B14" s="83"/>
      <c r="C14" s="83"/>
      <c r="D14" s="84"/>
      <c r="E14" s="85" t="s">
        <v>18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7"/>
    </row>
    <row r="15" spans="1:37" ht="15.75" x14ac:dyDescent="0.25">
      <c r="A15" s="88" t="s">
        <v>19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5"/>
    </row>
    <row r="16" spans="1:37" ht="15.75" x14ac:dyDescent="0.25">
      <c r="A16" s="69" t="s">
        <v>20</v>
      </c>
      <c r="B16" s="69"/>
      <c r="C16" s="69"/>
      <c r="D16" s="69"/>
      <c r="E16" s="90" t="s">
        <v>21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2"/>
    </row>
    <row r="17" spans="1:37" ht="15.75" x14ac:dyDescent="0.25">
      <c r="A17" s="6"/>
      <c r="B17" s="6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9"/>
    </row>
    <row r="18" spans="1:37" ht="15.75" x14ac:dyDescent="0.25">
      <c r="A18" s="69" t="s">
        <v>22</v>
      </c>
      <c r="B18" s="69"/>
      <c r="C18" s="69"/>
      <c r="D18" s="69"/>
      <c r="E18" s="70" t="s">
        <v>23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2"/>
    </row>
    <row r="19" spans="1:37" ht="15.75" x14ac:dyDescent="0.25">
      <c r="A19" s="10"/>
      <c r="B19" s="73" t="s">
        <v>24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</row>
    <row r="20" spans="1:37" ht="76.5" x14ac:dyDescent="0.25">
      <c r="A20" s="11" t="s">
        <v>25</v>
      </c>
      <c r="B20" s="76">
        <v>0</v>
      </c>
      <c r="C20" s="77"/>
      <c r="D20" s="78"/>
      <c r="E20" s="11" t="s">
        <v>26</v>
      </c>
      <c r="F20" s="12" t="s">
        <v>27</v>
      </c>
      <c r="G20" s="12" t="s">
        <v>28</v>
      </c>
      <c r="H20" s="13" t="s">
        <v>29</v>
      </c>
      <c r="I20" s="14" t="s">
        <v>30</v>
      </c>
      <c r="J20" s="13" t="s">
        <v>31</v>
      </c>
      <c r="K20" s="15" t="s">
        <v>32</v>
      </c>
      <c r="L20" s="15" t="s">
        <v>33</v>
      </c>
      <c r="M20" s="15" t="s">
        <v>34</v>
      </c>
      <c r="N20" s="15" t="s">
        <v>35</v>
      </c>
      <c r="O20" s="15" t="s">
        <v>36</v>
      </c>
      <c r="P20" s="15"/>
      <c r="Q20" s="14" t="s">
        <v>37</v>
      </c>
      <c r="R20" s="16" t="s">
        <v>38</v>
      </c>
      <c r="S20" s="17" t="s">
        <v>39</v>
      </c>
      <c r="T20" s="17" t="s">
        <v>40</v>
      </c>
      <c r="U20" s="17" t="s">
        <v>41</v>
      </c>
      <c r="V20" s="17"/>
      <c r="W20" s="17" t="s">
        <v>42</v>
      </c>
      <c r="X20" s="18" t="s">
        <v>43</v>
      </c>
      <c r="Y20" s="18" t="s">
        <v>44</v>
      </c>
      <c r="Z20" s="18" t="s">
        <v>45</v>
      </c>
      <c r="AA20" s="18" t="s">
        <v>46</v>
      </c>
      <c r="AB20" s="17" t="s">
        <v>47</v>
      </c>
      <c r="AC20" s="18" t="s">
        <v>48</v>
      </c>
      <c r="AD20" s="18" t="s">
        <v>49</v>
      </c>
      <c r="AE20" s="18" t="s">
        <v>50</v>
      </c>
      <c r="AF20" s="18" t="s">
        <v>51</v>
      </c>
      <c r="AG20" s="17" t="s">
        <v>52</v>
      </c>
      <c r="AH20" s="17" t="s">
        <v>53</v>
      </c>
      <c r="AI20" s="17" t="s">
        <v>54</v>
      </c>
      <c r="AJ20" s="17" t="s">
        <v>55</v>
      </c>
      <c r="AK20" s="17" t="s">
        <v>56</v>
      </c>
    </row>
    <row r="21" spans="1:37" ht="26.25" x14ac:dyDescent="0.25">
      <c r="A21" s="19">
        <v>3</v>
      </c>
      <c r="B21" s="79" t="s">
        <v>57</v>
      </c>
      <c r="C21" s="79"/>
      <c r="D21" s="79"/>
      <c r="E21" s="20"/>
      <c r="F21" s="21"/>
      <c r="G21" s="22" t="s">
        <v>58</v>
      </c>
      <c r="H21" s="23">
        <f>+H22</f>
        <v>192708</v>
      </c>
      <c r="I21" s="23">
        <f>+H21+J21+K21+L21+N21+M21</f>
        <v>208804</v>
      </c>
      <c r="J21" s="23">
        <f>+J22</f>
        <v>58013</v>
      </c>
      <c r="K21" s="23">
        <f t="shared" ref="K21:M21" si="0">+K22</f>
        <v>8889</v>
      </c>
      <c r="L21" s="23">
        <f t="shared" si="0"/>
        <v>3409</v>
      </c>
      <c r="M21" s="23">
        <f t="shared" si="0"/>
        <v>7</v>
      </c>
      <c r="N21" s="24">
        <f>+N23+N24+N25</f>
        <v>-54222</v>
      </c>
      <c r="O21" s="24">
        <f>+O23+O24+O25</f>
        <v>33138</v>
      </c>
      <c r="P21" s="24"/>
      <c r="Q21" s="24">
        <f>+Q23+Q24+Q25</f>
        <v>241942</v>
      </c>
      <c r="R21" s="24">
        <f>SUM(R23:R25)</f>
        <v>18499</v>
      </c>
      <c r="S21" s="24">
        <f>SUM(S23:S25)</f>
        <v>19599</v>
      </c>
      <c r="T21" s="24">
        <f t="shared" ref="T21:U21" si="1">SUM(T23:T25)</f>
        <v>20333</v>
      </c>
      <c r="U21" s="24">
        <f t="shared" si="1"/>
        <v>16694</v>
      </c>
      <c r="V21" s="25">
        <f>SUM(T21:U21)</f>
        <v>37027</v>
      </c>
      <c r="W21" s="24">
        <f>+R21+S21+T21+U21</f>
        <v>75125</v>
      </c>
      <c r="X21" s="24">
        <f>SUM(X23:X25)</f>
        <v>18091</v>
      </c>
      <c r="Y21" s="24">
        <f>SUM(Y23:Y25)</f>
        <v>17754</v>
      </c>
      <c r="Z21" s="26">
        <v>17000</v>
      </c>
      <c r="AA21" s="26">
        <v>16800</v>
      </c>
      <c r="AB21" s="24">
        <f>SUM(X21:AA21)</f>
        <v>69645</v>
      </c>
      <c r="AC21" s="26"/>
      <c r="AD21" s="26"/>
      <c r="AE21" s="26"/>
      <c r="AF21" s="26"/>
      <c r="AG21" s="26">
        <f t="shared" ref="AG21:AG40" si="2">+AC21+AD21+AE21+AF21</f>
        <v>0</v>
      </c>
      <c r="AH21" s="26">
        <f>+W21+AB21+AG21</f>
        <v>144770</v>
      </c>
      <c r="AI21" s="27">
        <f t="shared" ref="AI21:AI26" si="3">SUM(AH21/I21)</f>
        <v>0.69332962970058043</v>
      </c>
      <c r="AJ21" s="28">
        <v>56455403</v>
      </c>
      <c r="AK21" s="29" t="s">
        <v>59</v>
      </c>
    </row>
    <row r="22" spans="1:37" ht="179.25" x14ac:dyDescent="0.25">
      <c r="A22" s="30"/>
      <c r="B22" s="68"/>
      <c r="C22" s="68"/>
      <c r="D22" s="68"/>
      <c r="E22" s="31" t="s">
        <v>60</v>
      </c>
      <c r="F22" s="21"/>
      <c r="G22" s="32" t="s">
        <v>58</v>
      </c>
      <c r="H22" s="23">
        <v>192708</v>
      </c>
      <c r="I22" s="23">
        <f t="shared" ref="I22:I24" si="4">+H22+J22+K22+L22+N22+M22</f>
        <v>208804</v>
      </c>
      <c r="J22" s="23">
        <f>+J23+J24+J25</f>
        <v>58013</v>
      </c>
      <c r="K22" s="24">
        <f t="shared" ref="K22:O22" si="5">+K23+K24+K25</f>
        <v>8889</v>
      </c>
      <c r="L22" s="24">
        <f t="shared" si="5"/>
        <v>3409</v>
      </c>
      <c r="M22" s="24">
        <f>+M23+M24+M25</f>
        <v>7</v>
      </c>
      <c r="N22" s="24">
        <f t="shared" si="5"/>
        <v>-54222</v>
      </c>
      <c r="O22" s="24">
        <f t="shared" si="5"/>
        <v>33138</v>
      </c>
      <c r="P22" s="24"/>
      <c r="Q22" s="24">
        <f>+Q23+Q24+Q25</f>
        <v>241942</v>
      </c>
      <c r="R22" s="24">
        <f>SUM(R23:R25)</f>
        <v>18499</v>
      </c>
      <c r="S22" s="24">
        <f>SUM(S23:S25)</f>
        <v>19599</v>
      </c>
      <c r="T22" s="24">
        <f t="shared" ref="T22:U22" si="6">SUM(T23:T25)</f>
        <v>20333</v>
      </c>
      <c r="U22" s="24">
        <f t="shared" si="6"/>
        <v>16694</v>
      </c>
      <c r="V22" s="25" t="s">
        <v>24</v>
      </c>
      <c r="W22" s="24">
        <f t="shared" ref="W22:W39" si="7">+R22+S22+T22+U22</f>
        <v>75125</v>
      </c>
      <c r="X22" s="24">
        <f>SUM(X23:X25)</f>
        <v>18091</v>
      </c>
      <c r="Y22" s="24">
        <f>SUM(Y23:Y25)</f>
        <v>17754</v>
      </c>
      <c r="Z22" s="26">
        <v>17000</v>
      </c>
      <c r="AA22" s="26">
        <v>16800</v>
      </c>
      <c r="AB22" s="24">
        <f>SUM(X22:AA22)</f>
        <v>69645</v>
      </c>
      <c r="AC22" s="33">
        <f t="shared" ref="AC22:AF22" si="8">+AC23+AC24+AC25</f>
        <v>0</v>
      </c>
      <c r="AD22" s="33">
        <f t="shared" si="8"/>
        <v>0</v>
      </c>
      <c r="AE22" s="33">
        <f t="shared" si="8"/>
        <v>0</v>
      </c>
      <c r="AF22" s="33">
        <f t="shared" si="8"/>
        <v>0</v>
      </c>
      <c r="AG22" s="26">
        <f t="shared" si="2"/>
        <v>0</v>
      </c>
      <c r="AH22" s="26">
        <f t="shared" ref="AH22:AH40" si="9">+W22+AB22+AG22</f>
        <v>144770</v>
      </c>
      <c r="AI22" s="27">
        <f t="shared" si="3"/>
        <v>0.69332962970058043</v>
      </c>
      <c r="AJ22" s="28">
        <v>56455403</v>
      </c>
      <c r="AK22" s="29" t="s">
        <v>59</v>
      </c>
    </row>
    <row r="23" spans="1:37" ht="39" x14ac:dyDescent="0.25">
      <c r="A23" s="30"/>
      <c r="B23" s="68"/>
      <c r="C23" s="68"/>
      <c r="D23" s="68"/>
      <c r="E23" s="34"/>
      <c r="F23" s="35" t="s">
        <v>61</v>
      </c>
      <c r="G23" s="36" t="s">
        <v>58</v>
      </c>
      <c r="H23" s="33">
        <v>57813</v>
      </c>
      <c r="I23" s="33">
        <f t="shared" si="4"/>
        <v>52232</v>
      </c>
      <c r="J23" s="26">
        <v>12013</v>
      </c>
      <c r="K23" s="26">
        <v>594</v>
      </c>
      <c r="L23" s="26">
        <v>409</v>
      </c>
      <c r="M23" s="26">
        <v>3</v>
      </c>
      <c r="N23" s="26">
        <v>-18600</v>
      </c>
      <c r="O23" s="26">
        <v>11342</v>
      </c>
      <c r="P23" s="26"/>
      <c r="Q23" s="24">
        <f>+H23+J23+K23+L23+M23+N23+O23+P23</f>
        <v>63574</v>
      </c>
      <c r="R23" s="24">
        <f>1046+1507</f>
        <v>2553</v>
      </c>
      <c r="S23" s="24">
        <f>1025+1529</f>
        <v>2554</v>
      </c>
      <c r="T23" s="24">
        <f>1208+1612</f>
        <v>2820</v>
      </c>
      <c r="U23" s="24">
        <f>1316+1069</f>
        <v>2385</v>
      </c>
      <c r="V23" s="25">
        <f t="shared" ref="V23:V40" si="10">SUM(T23:U23)</f>
        <v>5205</v>
      </c>
      <c r="W23" s="24">
        <f t="shared" si="7"/>
        <v>10312</v>
      </c>
      <c r="X23" s="37">
        <f>1163+1588</f>
        <v>2751</v>
      </c>
      <c r="Y23" s="37">
        <f>1079+1371</f>
        <v>2450</v>
      </c>
      <c r="Z23" s="37"/>
      <c r="AA23" s="37"/>
      <c r="AB23" s="24">
        <f t="shared" ref="AB23:AB39" si="11">SUM(X23:AA23)</f>
        <v>5201</v>
      </c>
      <c r="AC23" s="33"/>
      <c r="AD23" s="33"/>
      <c r="AE23" s="33"/>
      <c r="AF23" s="33"/>
      <c r="AG23" s="26">
        <f t="shared" si="2"/>
        <v>0</v>
      </c>
      <c r="AH23" s="26">
        <f t="shared" si="9"/>
        <v>15513</v>
      </c>
      <c r="AI23" s="27">
        <f t="shared" si="3"/>
        <v>0.29700183795374485</v>
      </c>
      <c r="AJ23" s="38"/>
      <c r="AK23" s="39"/>
    </row>
    <row r="24" spans="1:37" ht="26.25" x14ac:dyDescent="0.25">
      <c r="A24" s="30"/>
      <c r="B24" s="68"/>
      <c r="C24" s="68"/>
      <c r="D24" s="68"/>
      <c r="E24" s="40"/>
      <c r="F24" s="41" t="s">
        <v>62</v>
      </c>
      <c r="G24" s="36" t="s">
        <v>58</v>
      </c>
      <c r="H24" s="33">
        <v>38541</v>
      </c>
      <c r="I24" s="33">
        <f t="shared" si="4"/>
        <v>38042</v>
      </c>
      <c r="J24" s="26">
        <v>8000</v>
      </c>
      <c r="K24" s="26">
        <v>2000</v>
      </c>
      <c r="L24" s="26">
        <v>1500</v>
      </c>
      <c r="M24" s="26">
        <v>1</v>
      </c>
      <c r="N24" s="26">
        <v>-12000</v>
      </c>
      <c r="O24" s="26">
        <v>8138</v>
      </c>
      <c r="P24" s="26"/>
      <c r="Q24" s="24">
        <f t="shared" ref="Q24" si="12">+H24+J24+K24+L24+M24+N24+O24</f>
        <v>46180</v>
      </c>
      <c r="R24" s="42">
        <v>2987</v>
      </c>
      <c r="S24" s="42">
        <v>3273</v>
      </c>
      <c r="T24" s="42">
        <v>3395</v>
      </c>
      <c r="U24" s="33">
        <v>2843</v>
      </c>
      <c r="V24" s="25">
        <f t="shared" si="10"/>
        <v>6238</v>
      </c>
      <c r="W24" s="24">
        <f t="shared" si="7"/>
        <v>12498</v>
      </c>
      <c r="X24" s="33">
        <v>2596</v>
      </c>
      <c r="Y24" s="33">
        <v>2993</v>
      </c>
      <c r="Z24" s="33"/>
      <c r="AA24" s="33"/>
      <c r="AB24" s="24">
        <f t="shared" si="11"/>
        <v>5589</v>
      </c>
      <c r="AC24" s="33"/>
      <c r="AD24" s="33"/>
      <c r="AE24" s="33"/>
      <c r="AF24" s="33"/>
      <c r="AG24" s="26">
        <f t="shared" si="2"/>
        <v>0</v>
      </c>
      <c r="AH24" s="26">
        <f t="shared" si="9"/>
        <v>18087</v>
      </c>
      <c r="AI24" s="27">
        <f t="shared" si="3"/>
        <v>0.47544818884390938</v>
      </c>
      <c r="AJ24" s="43"/>
      <c r="AK24" s="39"/>
    </row>
    <row r="25" spans="1:37" ht="39" x14ac:dyDescent="0.25">
      <c r="A25" s="30"/>
      <c r="B25" s="62"/>
      <c r="C25" s="63"/>
      <c r="D25" s="64"/>
      <c r="E25" s="44"/>
      <c r="F25" s="41" t="s">
        <v>63</v>
      </c>
      <c r="G25" s="36" t="s">
        <v>58</v>
      </c>
      <c r="H25" s="33">
        <v>96354</v>
      </c>
      <c r="I25" s="33">
        <f>+H25+J25+K25+L25+N25+M25</f>
        <v>118530</v>
      </c>
      <c r="J25" s="26">
        <v>38000</v>
      </c>
      <c r="K25" s="26">
        <v>6295</v>
      </c>
      <c r="L25" s="26">
        <v>1500</v>
      </c>
      <c r="M25" s="26">
        <v>3</v>
      </c>
      <c r="N25" s="26">
        <v>-23622</v>
      </c>
      <c r="O25" s="26">
        <v>13658</v>
      </c>
      <c r="P25" s="26"/>
      <c r="Q25" s="24">
        <f>+H25+J25+K25+L25+M25+N25+O25</f>
        <v>132188</v>
      </c>
      <c r="R25" s="24">
        <f>5647+7312</f>
        <v>12959</v>
      </c>
      <c r="S25" s="24">
        <f>5960+7812</f>
        <v>13772</v>
      </c>
      <c r="T25" s="24">
        <f>6626+7492</f>
        <v>14118</v>
      </c>
      <c r="U25" s="24">
        <f>5599+5867</f>
        <v>11466</v>
      </c>
      <c r="V25" s="25">
        <f t="shared" si="10"/>
        <v>25584</v>
      </c>
      <c r="W25" s="24">
        <f t="shared" si="7"/>
        <v>52315</v>
      </c>
      <c r="X25" s="37">
        <f>5842+6902</f>
        <v>12744</v>
      </c>
      <c r="Y25" s="37">
        <f>5947+6364</f>
        <v>12311</v>
      </c>
      <c r="Z25" s="37"/>
      <c r="AA25" s="37"/>
      <c r="AB25" s="24">
        <f t="shared" si="11"/>
        <v>25055</v>
      </c>
      <c r="AC25" s="33"/>
      <c r="AD25" s="33"/>
      <c r="AE25" s="33"/>
      <c r="AF25" s="33"/>
      <c r="AG25" s="26">
        <f t="shared" si="2"/>
        <v>0</v>
      </c>
      <c r="AH25" s="26">
        <f t="shared" si="9"/>
        <v>77370</v>
      </c>
      <c r="AI25" s="27">
        <f t="shared" si="3"/>
        <v>0.65274614021766642</v>
      </c>
      <c r="AJ25" s="45"/>
      <c r="AK25" s="39"/>
    </row>
    <row r="26" spans="1:37" ht="26.25" x14ac:dyDescent="0.25">
      <c r="A26" s="30"/>
      <c r="B26" s="62"/>
      <c r="C26" s="63"/>
      <c r="D26" s="64"/>
      <c r="E26" s="44"/>
      <c r="F26" s="46" t="s">
        <v>64</v>
      </c>
      <c r="G26" s="36" t="s">
        <v>65</v>
      </c>
      <c r="H26" s="38">
        <v>6</v>
      </c>
      <c r="I26" s="34">
        <v>6</v>
      </c>
      <c r="J26" s="38"/>
      <c r="K26" s="34"/>
      <c r="L26" s="34"/>
      <c r="M26" s="34"/>
      <c r="N26" s="34"/>
      <c r="O26" s="34"/>
      <c r="P26" s="34"/>
      <c r="Q26" s="34">
        <v>6</v>
      </c>
      <c r="R26" s="42">
        <v>0</v>
      </c>
      <c r="S26" s="42">
        <v>1</v>
      </c>
      <c r="T26" s="42">
        <v>3</v>
      </c>
      <c r="U26" s="38">
        <v>1</v>
      </c>
      <c r="V26" s="25">
        <f t="shared" si="10"/>
        <v>4</v>
      </c>
      <c r="W26" s="24">
        <f>+R26+S26+T26+U26</f>
        <v>5</v>
      </c>
      <c r="X26" s="26">
        <v>0</v>
      </c>
      <c r="Y26" s="26">
        <v>0</v>
      </c>
      <c r="Z26" s="26"/>
      <c r="AA26" s="26"/>
      <c r="AB26" s="24">
        <f t="shared" si="11"/>
        <v>0</v>
      </c>
      <c r="AC26" s="26"/>
      <c r="AD26" s="26"/>
      <c r="AE26" s="26"/>
      <c r="AF26" s="26"/>
      <c r="AG26" s="26">
        <f>+AC26+AD26+AE26+AF26</f>
        <v>0</v>
      </c>
      <c r="AH26" s="34">
        <f>+W26+AB26+AG26</f>
        <v>5</v>
      </c>
      <c r="AI26" s="27">
        <f t="shared" si="3"/>
        <v>0.83333333333333337</v>
      </c>
      <c r="AJ26" s="45"/>
      <c r="AK26" s="39"/>
    </row>
    <row r="27" spans="1:37" ht="26.25" x14ac:dyDescent="0.25">
      <c r="A27" s="30"/>
      <c r="B27" s="47"/>
      <c r="C27" s="48"/>
      <c r="D27" s="49"/>
      <c r="E27" s="44"/>
      <c r="F27" s="46" t="s">
        <v>66</v>
      </c>
      <c r="G27" s="36" t="s">
        <v>65</v>
      </c>
      <c r="H27" s="38">
        <v>6</v>
      </c>
      <c r="I27" s="34">
        <v>6</v>
      </c>
      <c r="J27" s="38"/>
      <c r="K27" s="34"/>
      <c r="L27" s="34"/>
      <c r="M27" s="34"/>
      <c r="N27" s="34"/>
      <c r="O27" s="34"/>
      <c r="P27" s="34"/>
      <c r="Q27" s="34">
        <v>6</v>
      </c>
      <c r="R27" s="42" t="s">
        <v>67</v>
      </c>
      <c r="S27" s="42" t="s">
        <v>67</v>
      </c>
      <c r="T27" s="42" t="s">
        <v>67</v>
      </c>
      <c r="U27" s="42" t="s">
        <v>67</v>
      </c>
      <c r="V27" s="25">
        <f t="shared" si="10"/>
        <v>0</v>
      </c>
      <c r="W27" s="50" t="s">
        <v>67</v>
      </c>
      <c r="X27" s="38">
        <v>0</v>
      </c>
      <c r="Y27" s="38">
        <v>0</v>
      </c>
      <c r="Z27" s="38"/>
      <c r="AA27" s="38"/>
      <c r="AB27" s="24">
        <f t="shared" si="11"/>
        <v>0</v>
      </c>
      <c r="AC27" s="38"/>
      <c r="AD27" s="38"/>
      <c r="AE27" s="38"/>
      <c r="AF27" s="38"/>
      <c r="AG27" s="34">
        <f t="shared" si="2"/>
        <v>0</v>
      </c>
      <c r="AH27" s="51" t="s">
        <v>67</v>
      </c>
      <c r="AI27" s="51" t="s">
        <v>68</v>
      </c>
      <c r="AJ27" s="45"/>
      <c r="AK27" s="39"/>
    </row>
    <row r="28" spans="1:37" ht="26.25" x14ac:dyDescent="0.25">
      <c r="A28" s="30"/>
      <c r="B28" s="68"/>
      <c r="C28" s="68"/>
      <c r="D28" s="68"/>
      <c r="E28" s="40"/>
      <c r="F28" s="46" t="s">
        <v>69</v>
      </c>
      <c r="G28" s="36" t="s">
        <v>65</v>
      </c>
      <c r="H28" s="38">
        <v>6564</v>
      </c>
      <c r="I28" s="34">
        <v>6564</v>
      </c>
      <c r="J28" s="38"/>
      <c r="K28" s="34"/>
      <c r="L28" s="34"/>
      <c r="M28" s="34"/>
      <c r="N28" s="34"/>
      <c r="O28" s="34"/>
      <c r="P28" s="34"/>
      <c r="Q28" s="34">
        <v>6564</v>
      </c>
      <c r="R28" s="42">
        <v>777</v>
      </c>
      <c r="S28" s="42">
        <v>774</v>
      </c>
      <c r="T28" s="42">
        <v>932</v>
      </c>
      <c r="U28" s="38">
        <v>776</v>
      </c>
      <c r="V28" s="25">
        <f t="shared" si="10"/>
        <v>1708</v>
      </c>
      <c r="W28" s="24">
        <f t="shared" si="7"/>
        <v>3259</v>
      </c>
      <c r="X28" s="38">
        <v>805</v>
      </c>
      <c r="Y28" s="38">
        <v>815</v>
      </c>
      <c r="Z28" s="38"/>
      <c r="AA28" s="38"/>
      <c r="AB28" s="24">
        <f t="shared" si="11"/>
        <v>1620</v>
      </c>
      <c r="AC28" s="38"/>
      <c r="AD28" s="38"/>
      <c r="AE28" s="38"/>
      <c r="AF28" s="38"/>
      <c r="AG28" s="34">
        <f t="shared" si="2"/>
        <v>0</v>
      </c>
      <c r="AH28" s="34">
        <f>+W28+AB28+AG28</f>
        <v>4879</v>
      </c>
      <c r="AI28" s="27">
        <f t="shared" ref="AI28:AI40" si="13">SUM(AH28/I28)</f>
        <v>0.74329677026203533</v>
      </c>
      <c r="AJ28" s="43"/>
      <c r="AK28" s="39"/>
    </row>
    <row r="29" spans="1:37" ht="15.75" x14ac:dyDescent="0.25">
      <c r="A29" s="30"/>
      <c r="B29" s="68"/>
      <c r="C29" s="68"/>
      <c r="D29" s="68"/>
      <c r="E29" s="34"/>
      <c r="F29" s="46" t="s">
        <v>70</v>
      </c>
      <c r="G29" s="36" t="s">
        <v>65</v>
      </c>
      <c r="H29" s="38">
        <v>3900</v>
      </c>
      <c r="I29" s="34">
        <v>3900</v>
      </c>
      <c r="J29" s="38"/>
      <c r="K29" s="34"/>
      <c r="L29" s="34"/>
      <c r="M29" s="34"/>
      <c r="N29" s="34"/>
      <c r="O29" s="34"/>
      <c r="P29" s="34"/>
      <c r="Q29" s="34">
        <v>3900</v>
      </c>
      <c r="R29" s="42">
        <v>330</v>
      </c>
      <c r="S29" s="42">
        <v>423</v>
      </c>
      <c r="T29" s="42">
        <v>460</v>
      </c>
      <c r="U29" s="38">
        <v>401</v>
      </c>
      <c r="V29" s="25">
        <f t="shared" si="10"/>
        <v>861</v>
      </c>
      <c r="W29" s="24">
        <f t="shared" si="7"/>
        <v>1614</v>
      </c>
      <c r="X29" s="38">
        <v>435</v>
      </c>
      <c r="Y29" s="38">
        <v>459</v>
      </c>
      <c r="Z29" s="38"/>
      <c r="AA29" s="38"/>
      <c r="AB29" s="24">
        <f t="shared" si="11"/>
        <v>894</v>
      </c>
      <c r="AC29" s="38"/>
      <c r="AD29" s="38"/>
      <c r="AE29" s="38"/>
      <c r="AF29" s="38"/>
      <c r="AG29" s="34">
        <f t="shared" si="2"/>
        <v>0</v>
      </c>
      <c r="AH29" s="34">
        <f t="shared" si="9"/>
        <v>2508</v>
      </c>
      <c r="AI29" s="27">
        <f t="shared" si="13"/>
        <v>0.6430769230769231</v>
      </c>
      <c r="AJ29" s="52"/>
      <c r="AK29" s="39"/>
    </row>
    <row r="30" spans="1:37" ht="26.25" x14ac:dyDescent="0.25">
      <c r="A30" s="30"/>
      <c r="B30" s="68"/>
      <c r="C30" s="68"/>
      <c r="D30" s="68"/>
      <c r="E30" s="36"/>
      <c r="F30" s="46" t="s">
        <v>71</v>
      </c>
      <c r="G30" s="36" t="s">
        <v>65</v>
      </c>
      <c r="H30" s="38">
        <v>9312</v>
      </c>
      <c r="I30" s="34">
        <v>9312</v>
      </c>
      <c r="J30" s="38"/>
      <c r="K30" s="34"/>
      <c r="L30" s="34"/>
      <c r="M30" s="34"/>
      <c r="N30" s="34"/>
      <c r="O30" s="34"/>
      <c r="P30" s="34"/>
      <c r="Q30" s="34">
        <v>9312</v>
      </c>
      <c r="R30" s="42">
        <v>690</v>
      </c>
      <c r="S30" s="42">
        <v>790</v>
      </c>
      <c r="T30" s="42">
        <v>958</v>
      </c>
      <c r="U30" s="38">
        <v>690</v>
      </c>
      <c r="V30" s="25">
        <f t="shared" si="10"/>
        <v>1648</v>
      </c>
      <c r="W30" s="24">
        <f t="shared" si="7"/>
        <v>3128</v>
      </c>
      <c r="X30" s="38">
        <v>809</v>
      </c>
      <c r="Y30" s="38">
        <v>852</v>
      </c>
      <c r="Z30" s="38"/>
      <c r="AA30" s="38"/>
      <c r="AB30" s="24">
        <f t="shared" si="11"/>
        <v>1661</v>
      </c>
      <c r="AC30" s="38"/>
      <c r="AD30" s="38"/>
      <c r="AE30" s="38"/>
      <c r="AF30" s="38"/>
      <c r="AG30" s="34">
        <f t="shared" si="2"/>
        <v>0</v>
      </c>
      <c r="AH30" s="34">
        <f t="shared" si="9"/>
        <v>4789</v>
      </c>
      <c r="AI30" s="27">
        <f t="shared" si="13"/>
        <v>0.51428264604810991</v>
      </c>
      <c r="AJ30" s="52"/>
      <c r="AK30" s="39"/>
    </row>
    <row r="31" spans="1:37" ht="26.25" x14ac:dyDescent="0.25">
      <c r="A31" s="30"/>
      <c r="B31" s="68"/>
      <c r="C31" s="68"/>
      <c r="D31" s="68"/>
      <c r="E31" s="36"/>
      <c r="F31" s="53" t="s">
        <v>72</v>
      </c>
      <c r="G31" s="36" t="s">
        <v>65</v>
      </c>
      <c r="H31" s="38">
        <v>16164</v>
      </c>
      <c r="I31" s="34">
        <v>16164</v>
      </c>
      <c r="J31" s="38"/>
      <c r="K31" s="34"/>
      <c r="L31" s="34"/>
      <c r="M31" s="34"/>
      <c r="N31" s="34"/>
      <c r="O31" s="34"/>
      <c r="P31" s="34"/>
      <c r="Q31" s="34">
        <v>16164</v>
      </c>
      <c r="R31" s="42">
        <v>1436</v>
      </c>
      <c r="S31" s="42">
        <v>1692</v>
      </c>
      <c r="T31" s="42">
        <v>1952</v>
      </c>
      <c r="U31" s="38">
        <v>1576</v>
      </c>
      <c r="V31" s="25">
        <f t="shared" si="10"/>
        <v>3528</v>
      </c>
      <c r="W31" s="24">
        <f t="shared" si="7"/>
        <v>6656</v>
      </c>
      <c r="X31" s="38">
        <v>1595</v>
      </c>
      <c r="Y31" s="38">
        <v>1712</v>
      </c>
      <c r="Z31" s="38"/>
      <c r="AA31" s="38"/>
      <c r="AB31" s="24">
        <f t="shared" si="11"/>
        <v>3307</v>
      </c>
      <c r="AC31" s="38"/>
      <c r="AD31" s="38"/>
      <c r="AE31" s="38"/>
      <c r="AF31" s="38"/>
      <c r="AG31" s="34">
        <f t="shared" si="2"/>
        <v>0</v>
      </c>
      <c r="AH31" s="34">
        <f t="shared" si="9"/>
        <v>9963</v>
      </c>
      <c r="AI31" s="27">
        <f t="shared" si="13"/>
        <v>0.61636971046770606</v>
      </c>
      <c r="AJ31" s="52"/>
      <c r="AK31" s="39"/>
    </row>
    <row r="32" spans="1:37" ht="26.25" x14ac:dyDescent="0.25">
      <c r="A32" s="30"/>
      <c r="B32" s="68"/>
      <c r="C32" s="68"/>
      <c r="D32" s="68"/>
      <c r="E32" s="36"/>
      <c r="F32" s="53" t="s">
        <v>73</v>
      </c>
      <c r="G32" s="36" t="s">
        <v>65</v>
      </c>
      <c r="H32" s="38">
        <v>36060</v>
      </c>
      <c r="I32" s="34">
        <v>36060</v>
      </c>
      <c r="J32" s="38"/>
      <c r="K32" s="34"/>
      <c r="L32" s="34"/>
      <c r="M32" s="34"/>
      <c r="N32" s="34"/>
      <c r="O32" s="34"/>
      <c r="P32" s="34"/>
      <c r="Q32" s="34">
        <v>36060</v>
      </c>
      <c r="R32" s="42">
        <v>4067</v>
      </c>
      <c r="S32" s="42">
        <v>4214</v>
      </c>
      <c r="T32" s="42">
        <v>4863</v>
      </c>
      <c r="U32" s="38">
        <v>3942</v>
      </c>
      <c r="V32" s="25">
        <f t="shared" si="10"/>
        <v>8805</v>
      </c>
      <c r="W32" s="24">
        <f t="shared" si="7"/>
        <v>17086</v>
      </c>
      <c r="X32" s="38">
        <v>4496</v>
      </c>
      <c r="Y32" s="38">
        <v>4424</v>
      </c>
      <c r="Z32" s="38"/>
      <c r="AA32" s="38"/>
      <c r="AB32" s="24">
        <f t="shared" si="11"/>
        <v>8920</v>
      </c>
      <c r="AC32" s="38"/>
      <c r="AD32" s="38"/>
      <c r="AE32" s="38"/>
      <c r="AF32" s="38"/>
      <c r="AG32" s="34">
        <f t="shared" si="2"/>
        <v>0</v>
      </c>
      <c r="AH32" s="34">
        <f t="shared" si="9"/>
        <v>26006</v>
      </c>
      <c r="AI32" s="27">
        <f t="shared" si="13"/>
        <v>0.72118691070438157</v>
      </c>
      <c r="AJ32" s="52"/>
      <c r="AK32" s="39"/>
    </row>
    <row r="33" spans="1:37" ht="26.25" x14ac:dyDescent="0.25">
      <c r="A33" s="30"/>
      <c r="B33" s="68"/>
      <c r="C33" s="68"/>
      <c r="D33" s="68"/>
      <c r="E33" s="36"/>
      <c r="F33" s="53" t="s">
        <v>74</v>
      </c>
      <c r="G33" s="36" t="s">
        <v>65</v>
      </c>
      <c r="H33" s="38">
        <v>6444</v>
      </c>
      <c r="I33" s="34">
        <v>6444</v>
      </c>
      <c r="J33" s="38"/>
      <c r="K33" s="34"/>
      <c r="L33" s="34"/>
      <c r="M33" s="34"/>
      <c r="N33" s="34"/>
      <c r="O33" s="34"/>
      <c r="P33" s="34"/>
      <c r="Q33" s="34">
        <v>6444</v>
      </c>
      <c r="R33" s="42">
        <v>427</v>
      </c>
      <c r="S33" s="42">
        <v>482</v>
      </c>
      <c r="T33" s="42">
        <v>513</v>
      </c>
      <c r="U33" s="38">
        <v>460</v>
      </c>
      <c r="V33" s="25">
        <f t="shared" si="10"/>
        <v>973</v>
      </c>
      <c r="W33" s="24">
        <f t="shared" si="7"/>
        <v>1882</v>
      </c>
      <c r="X33" s="38">
        <v>475</v>
      </c>
      <c r="Y33" s="38">
        <v>486</v>
      </c>
      <c r="Z33" s="38"/>
      <c r="AA33" s="38"/>
      <c r="AB33" s="24">
        <f t="shared" si="11"/>
        <v>961</v>
      </c>
      <c r="AC33" s="38"/>
      <c r="AD33" s="38"/>
      <c r="AE33" s="38"/>
      <c r="AF33" s="38"/>
      <c r="AG33" s="34">
        <f t="shared" si="2"/>
        <v>0</v>
      </c>
      <c r="AH33" s="34">
        <f t="shared" si="9"/>
        <v>2843</v>
      </c>
      <c r="AI33" s="27">
        <f t="shared" si="13"/>
        <v>0.44118559900682808</v>
      </c>
      <c r="AJ33" s="52"/>
      <c r="AK33" s="39"/>
    </row>
    <row r="34" spans="1:37" ht="15.75" x14ac:dyDescent="0.25">
      <c r="A34" s="30"/>
      <c r="B34" s="62"/>
      <c r="C34" s="63"/>
      <c r="D34" s="64"/>
      <c r="E34" s="36"/>
      <c r="F34" s="53" t="s">
        <v>75</v>
      </c>
      <c r="G34" s="36" t="s">
        <v>65</v>
      </c>
      <c r="H34" s="38">
        <v>3936</v>
      </c>
      <c r="I34" s="34">
        <v>3936</v>
      </c>
      <c r="J34" s="38"/>
      <c r="K34" s="34"/>
      <c r="L34" s="34"/>
      <c r="M34" s="34"/>
      <c r="N34" s="34"/>
      <c r="O34" s="34"/>
      <c r="P34" s="34"/>
      <c r="Q34" s="34">
        <v>3936</v>
      </c>
      <c r="R34" s="54">
        <v>368</v>
      </c>
      <c r="S34" s="54">
        <v>447</v>
      </c>
      <c r="T34" s="42">
        <v>416</v>
      </c>
      <c r="U34" s="38">
        <v>409</v>
      </c>
      <c r="V34" s="25">
        <f t="shared" si="10"/>
        <v>825</v>
      </c>
      <c r="W34" s="24">
        <f t="shared" si="7"/>
        <v>1640</v>
      </c>
      <c r="X34" s="38">
        <v>438</v>
      </c>
      <c r="Y34" s="38">
        <v>472</v>
      </c>
      <c r="Z34" s="38"/>
      <c r="AA34" s="38"/>
      <c r="AB34" s="24">
        <f t="shared" si="11"/>
        <v>910</v>
      </c>
      <c r="AC34" s="38"/>
      <c r="AD34" s="38"/>
      <c r="AE34" s="38"/>
      <c r="AF34" s="38"/>
      <c r="AG34" s="34">
        <f t="shared" si="2"/>
        <v>0</v>
      </c>
      <c r="AH34" s="34">
        <f t="shared" si="9"/>
        <v>2550</v>
      </c>
      <c r="AI34" s="27">
        <f t="shared" si="13"/>
        <v>0.64786585365853655</v>
      </c>
      <c r="AJ34" s="52"/>
      <c r="AK34" s="39"/>
    </row>
    <row r="35" spans="1:37" ht="15.75" x14ac:dyDescent="0.25">
      <c r="A35" s="30"/>
      <c r="B35" s="62"/>
      <c r="C35" s="63"/>
      <c r="D35" s="64"/>
      <c r="E35" s="36"/>
      <c r="F35" s="53" t="s">
        <v>76</v>
      </c>
      <c r="G35" s="36" t="s">
        <v>65</v>
      </c>
      <c r="H35" s="38">
        <v>252</v>
      </c>
      <c r="I35" s="38">
        <v>252</v>
      </c>
      <c r="J35" s="38"/>
      <c r="K35" s="34"/>
      <c r="L35" s="34"/>
      <c r="M35" s="34"/>
      <c r="N35" s="34"/>
      <c r="O35" s="34"/>
      <c r="P35" s="34"/>
      <c r="Q35" s="38">
        <v>252</v>
      </c>
      <c r="R35" s="54">
        <v>15</v>
      </c>
      <c r="S35" s="54">
        <v>8</v>
      </c>
      <c r="T35" s="42">
        <v>22</v>
      </c>
      <c r="U35" s="38">
        <v>9</v>
      </c>
      <c r="V35" s="25">
        <f t="shared" si="10"/>
        <v>31</v>
      </c>
      <c r="W35" s="24">
        <f t="shared" si="7"/>
        <v>54</v>
      </c>
      <c r="X35" s="38">
        <v>7</v>
      </c>
      <c r="Y35" s="38">
        <v>12</v>
      </c>
      <c r="Z35" s="38"/>
      <c r="AA35" s="38"/>
      <c r="AB35" s="24">
        <f t="shared" si="11"/>
        <v>19</v>
      </c>
      <c r="AC35" s="38"/>
      <c r="AD35" s="38"/>
      <c r="AE35" s="38"/>
      <c r="AF35" s="38"/>
      <c r="AG35" s="34">
        <f>+AC35+AD35+AE35+AF35</f>
        <v>0</v>
      </c>
      <c r="AH35" s="34">
        <f>+W35+AB35+AG35</f>
        <v>73</v>
      </c>
      <c r="AI35" s="27">
        <f t="shared" si="13"/>
        <v>0.28968253968253971</v>
      </c>
      <c r="AJ35" s="52"/>
      <c r="AK35" s="39"/>
    </row>
    <row r="36" spans="1:37" ht="15.75" x14ac:dyDescent="0.25">
      <c r="A36" s="30"/>
      <c r="B36" s="47"/>
      <c r="C36" s="48"/>
      <c r="D36" s="49"/>
      <c r="E36" s="36"/>
      <c r="F36" s="53" t="s">
        <v>77</v>
      </c>
      <c r="G36" s="36" t="s">
        <v>65</v>
      </c>
      <c r="H36" s="38">
        <v>1872</v>
      </c>
      <c r="I36" s="38">
        <v>1872</v>
      </c>
      <c r="J36" s="38"/>
      <c r="K36" s="34"/>
      <c r="L36" s="34"/>
      <c r="M36" s="34"/>
      <c r="N36" s="34"/>
      <c r="O36" s="34"/>
      <c r="P36" s="34"/>
      <c r="Q36" s="38">
        <v>1872</v>
      </c>
      <c r="R36" s="54">
        <v>59</v>
      </c>
      <c r="S36" s="54">
        <v>122</v>
      </c>
      <c r="T36" s="42">
        <v>104</v>
      </c>
      <c r="U36" s="38">
        <v>87</v>
      </c>
      <c r="V36" s="25">
        <f t="shared" si="10"/>
        <v>191</v>
      </c>
      <c r="W36" s="24">
        <f t="shared" si="7"/>
        <v>372</v>
      </c>
      <c r="X36" s="38">
        <v>116</v>
      </c>
      <c r="Y36" s="38">
        <v>146</v>
      </c>
      <c r="Z36" s="38"/>
      <c r="AA36" s="38"/>
      <c r="AB36" s="24">
        <f t="shared" si="11"/>
        <v>262</v>
      </c>
      <c r="AC36" s="38"/>
      <c r="AD36" s="38"/>
      <c r="AE36" s="38"/>
      <c r="AF36" s="38"/>
      <c r="AG36" s="34">
        <f t="shared" si="2"/>
        <v>0</v>
      </c>
      <c r="AH36" s="34">
        <f t="shared" si="9"/>
        <v>634</v>
      </c>
      <c r="AI36" s="27">
        <f t="shared" si="13"/>
        <v>0.33867521367521369</v>
      </c>
      <c r="AJ36" s="52"/>
      <c r="AK36" s="39"/>
    </row>
    <row r="37" spans="1:37" ht="15.75" x14ac:dyDescent="0.25">
      <c r="A37" s="30"/>
      <c r="B37" s="62"/>
      <c r="C37" s="63"/>
      <c r="D37" s="64"/>
      <c r="E37" s="36"/>
      <c r="F37" s="55" t="s">
        <v>78</v>
      </c>
      <c r="G37" s="36" t="s">
        <v>65</v>
      </c>
      <c r="H37" s="38">
        <v>113760</v>
      </c>
      <c r="I37" s="38">
        <v>113760</v>
      </c>
      <c r="J37" s="38"/>
      <c r="K37" s="34"/>
      <c r="L37" s="34"/>
      <c r="M37" s="34"/>
      <c r="N37" s="34"/>
      <c r="O37" s="34"/>
      <c r="P37" s="34"/>
      <c r="Q37" s="38">
        <v>113760</v>
      </c>
      <c r="R37" s="54">
        <v>8576</v>
      </c>
      <c r="S37" s="54">
        <v>9096</v>
      </c>
      <c r="T37" s="42">
        <v>9601</v>
      </c>
      <c r="U37" s="54">
        <v>7829</v>
      </c>
      <c r="V37" s="25">
        <f t="shared" si="10"/>
        <v>17430</v>
      </c>
      <c r="W37" s="24">
        <f t="shared" si="7"/>
        <v>35102</v>
      </c>
      <c r="X37" s="38">
        <v>9046</v>
      </c>
      <c r="Y37" s="38">
        <v>8651</v>
      </c>
      <c r="Z37" s="38"/>
      <c r="AA37" s="38"/>
      <c r="AB37" s="24">
        <f t="shared" si="11"/>
        <v>17697</v>
      </c>
      <c r="AC37" s="38"/>
      <c r="AD37" s="38"/>
      <c r="AE37" s="38"/>
      <c r="AF37" s="38"/>
      <c r="AG37" s="34">
        <f t="shared" si="2"/>
        <v>0</v>
      </c>
      <c r="AH37" s="34">
        <f t="shared" si="9"/>
        <v>52799</v>
      </c>
      <c r="AI37" s="27">
        <f t="shared" si="13"/>
        <v>0.46412623066104081</v>
      </c>
      <c r="AJ37" s="52"/>
      <c r="AK37" s="39"/>
    </row>
    <row r="38" spans="1:37" ht="15.75" x14ac:dyDescent="0.25">
      <c r="A38" s="30"/>
      <c r="B38" s="62"/>
      <c r="C38" s="63"/>
      <c r="D38" s="64"/>
      <c r="E38" s="36"/>
      <c r="F38" s="56" t="s">
        <v>79</v>
      </c>
      <c r="G38" s="57" t="s">
        <v>80</v>
      </c>
      <c r="H38" s="38">
        <v>35592</v>
      </c>
      <c r="I38" s="38">
        <v>35592</v>
      </c>
      <c r="J38" s="38"/>
      <c r="K38" s="34"/>
      <c r="L38" s="34"/>
      <c r="M38" s="34"/>
      <c r="N38" s="34"/>
      <c r="O38" s="34"/>
      <c r="P38" s="34"/>
      <c r="Q38" s="38">
        <v>35592</v>
      </c>
      <c r="R38" s="54">
        <v>3280</v>
      </c>
      <c r="S38" s="54">
        <v>3706</v>
      </c>
      <c r="T38" s="42">
        <v>4498</v>
      </c>
      <c r="U38" s="38">
        <v>3551</v>
      </c>
      <c r="V38" s="25">
        <f t="shared" si="10"/>
        <v>8049</v>
      </c>
      <c r="W38" s="24">
        <f t="shared" si="7"/>
        <v>15035</v>
      </c>
      <c r="X38" s="38">
        <v>3709</v>
      </c>
      <c r="Y38" s="38">
        <v>3749</v>
      </c>
      <c r="Z38" s="38"/>
      <c r="AA38" s="38"/>
      <c r="AB38" s="24">
        <f t="shared" si="11"/>
        <v>7458</v>
      </c>
      <c r="AC38" s="38"/>
      <c r="AD38" s="38"/>
      <c r="AE38" s="38"/>
      <c r="AF38" s="38"/>
      <c r="AG38" s="34">
        <f t="shared" si="2"/>
        <v>0</v>
      </c>
      <c r="AH38" s="34">
        <f t="shared" si="9"/>
        <v>22493</v>
      </c>
      <c r="AI38" s="27">
        <f t="shared" si="13"/>
        <v>0.63196785794560573</v>
      </c>
      <c r="AJ38" s="52"/>
      <c r="AK38" s="39"/>
    </row>
    <row r="39" spans="1:37" ht="26.25" x14ac:dyDescent="0.25">
      <c r="A39" s="30"/>
      <c r="B39" s="62"/>
      <c r="C39" s="63"/>
      <c r="D39" s="64"/>
      <c r="E39" s="36"/>
      <c r="F39" s="58" t="s">
        <v>81</v>
      </c>
      <c r="G39" s="36" t="s">
        <v>65</v>
      </c>
      <c r="H39" s="38">
        <v>48</v>
      </c>
      <c r="I39" s="38">
        <v>48</v>
      </c>
      <c r="J39" s="38"/>
      <c r="K39" s="34"/>
      <c r="L39" s="34"/>
      <c r="M39" s="34"/>
      <c r="N39" s="34"/>
      <c r="O39" s="34"/>
      <c r="P39" s="34"/>
      <c r="Q39" s="38">
        <v>48</v>
      </c>
      <c r="R39" s="54">
        <v>3</v>
      </c>
      <c r="S39" s="54">
        <v>2</v>
      </c>
      <c r="T39" s="42">
        <v>10</v>
      </c>
      <c r="U39" s="38">
        <v>6</v>
      </c>
      <c r="V39" s="25">
        <f t="shared" si="10"/>
        <v>16</v>
      </c>
      <c r="W39" s="24">
        <f t="shared" si="7"/>
        <v>21</v>
      </c>
      <c r="X39" s="38">
        <v>0</v>
      </c>
      <c r="Y39" s="38">
        <v>5</v>
      </c>
      <c r="Z39" s="38"/>
      <c r="AA39" s="38"/>
      <c r="AB39" s="24">
        <f t="shared" si="11"/>
        <v>5</v>
      </c>
      <c r="AC39" s="38"/>
      <c r="AD39" s="38"/>
      <c r="AE39" s="38"/>
      <c r="AF39" s="38"/>
      <c r="AG39" s="34">
        <f t="shared" si="2"/>
        <v>0</v>
      </c>
      <c r="AH39" s="34">
        <f t="shared" si="9"/>
        <v>26</v>
      </c>
      <c r="AI39" s="27">
        <f t="shared" si="13"/>
        <v>0.54166666666666663</v>
      </c>
      <c r="AJ39" s="52"/>
      <c r="AK39" s="39"/>
    </row>
    <row r="40" spans="1:37" ht="39" x14ac:dyDescent="0.25">
      <c r="A40" s="30"/>
      <c r="B40" s="62"/>
      <c r="C40" s="63"/>
      <c r="D40" s="64"/>
      <c r="E40" s="36"/>
      <c r="F40" s="59" t="s">
        <v>82</v>
      </c>
      <c r="G40" s="57" t="s">
        <v>80</v>
      </c>
      <c r="H40" s="38">
        <v>34740</v>
      </c>
      <c r="I40" s="38">
        <v>34740</v>
      </c>
      <c r="J40" s="38"/>
      <c r="K40" s="34"/>
      <c r="L40" s="34"/>
      <c r="M40" s="34"/>
      <c r="N40" s="34"/>
      <c r="O40" s="34"/>
      <c r="P40" s="34"/>
      <c r="Q40" s="38">
        <v>34740</v>
      </c>
      <c r="R40" s="54">
        <v>3273</v>
      </c>
      <c r="S40" s="54">
        <v>3706</v>
      </c>
      <c r="T40" s="42">
        <v>4498</v>
      </c>
      <c r="U40" s="38">
        <v>3551</v>
      </c>
      <c r="V40" s="25">
        <f t="shared" si="10"/>
        <v>8049</v>
      </c>
      <c r="W40" s="24">
        <f>+R40+S40+T40+U40</f>
        <v>15028</v>
      </c>
      <c r="X40" s="38">
        <v>3709</v>
      </c>
      <c r="Y40" s="38">
        <v>3749</v>
      </c>
      <c r="Z40" s="38"/>
      <c r="AA40" s="38"/>
      <c r="AB40" s="24">
        <f>SUM(X40:AA40)</f>
        <v>7458</v>
      </c>
      <c r="AC40" s="38"/>
      <c r="AD40" s="38"/>
      <c r="AE40" s="38"/>
      <c r="AF40" s="38"/>
      <c r="AG40" s="34">
        <f t="shared" si="2"/>
        <v>0</v>
      </c>
      <c r="AH40" s="34">
        <f t="shared" si="9"/>
        <v>22486</v>
      </c>
      <c r="AI40" s="27">
        <f t="shared" si="13"/>
        <v>0.647265400115141</v>
      </c>
      <c r="AJ40" s="52"/>
      <c r="AK40" s="39"/>
    </row>
    <row r="41" spans="1:37" x14ac:dyDescent="0.25">
      <c r="A41" s="65" t="s">
        <v>83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7"/>
    </row>
    <row r="42" spans="1:37" x14ac:dyDescent="0.25">
      <c r="I42" s="1"/>
      <c r="K42" s="1"/>
      <c r="L42" s="1"/>
      <c r="M42" s="1"/>
      <c r="N42" s="1"/>
      <c r="O42" s="1"/>
      <c r="P42" s="1"/>
      <c r="Q42" s="1"/>
      <c r="R42" s="1"/>
      <c r="Z42" s="60"/>
    </row>
    <row r="46" spans="1:37" x14ac:dyDescent="0.25">
      <c r="AB46" s="61"/>
    </row>
  </sheetData>
  <mergeCells count="43">
    <mergeCell ref="A12:D12"/>
    <mergeCell ref="E12:AK12"/>
    <mergeCell ref="A5:AK5"/>
    <mergeCell ref="A6:AK6"/>
    <mergeCell ref="A7:C7"/>
    <mergeCell ref="D7:AK7"/>
    <mergeCell ref="A8:C8"/>
    <mergeCell ref="D8:AK8"/>
    <mergeCell ref="A9:C9"/>
    <mergeCell ref="D9:AK9"/>
    <mergeCell ref="A10:C10"/>
    <mergeCell ref="D10:AK10"/>
    <mergeCell ref="A11:AK11"/>
    <mergeCell ref="B22:D22"/>
    <mergeCell ref="A13:D13"/>
    <mergeCell ref="E13:AK13"/>
    <mergeCell ref="A14:D14"/>
    <mergeCell ref="E14:AK14"/>
    <mergeCell ref="A15:AJ15"/>
    <mergeCell ref="A16:D16"/>
    <mergeCell ref="E16:AK16"/>
    <mergeCell ref="A18:D18"/>
    <mergeCell ref="E18:AK18"/>
    <mergeCell ref="B19:AK19"/>
    <mergeCell ref="B20:D20"/>
    <mergeCell ref="B21:D21"/>
    <mergeCell ref="B35:D35"/>
    <mergeCell ref="B23:D23"/>
    <mergeCell ref="B24:D24"/>
    <mergeCell ref="B25:D25"/>
    <mergeCell ref="B26:D26"/>
    <mergeCell ref="B28:D28"/>
    <mergeCell ref="B29:D29"/>
    <mergeCell ref="B30:D30"/>
    <mergeCell ref="B31:D31"/>
    <mergeCell ref="B32:D32"/>
    <mergeCell ref="B33:D33"/>
    <mergeCell ref="B34:D34"/>
    <mergeCell ref="B37:D37"/>
    <mergeCell ref="B38:D38"/>
    <mergeCell ref="B39:D39"/>
    <mergeCell ref="B40:D40"/>
    <mergeCell ref="A41:AK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de Jesús Nimatuj Ixcot</dc:creator>
  <cp:lastModifiedBy>Lidia Maritza Bernardeth Lopez Arriola</cp:lastModifiedBy>
  <dcterms:created xsi:type="dcterms:W3CDTF">2026-07-09T17:17:23Z</dcterms:created>
  <dcterms:modified xsi:type="dcterms:W3CDTF">2026-07-09T20:08:56Z</dcterms:modified>
</cp:coreProperties>
</file>