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rceño\Desktop\INFORMACIÒN PUBLICA\INFORMACIÓN MAYO\"/>
    </mc:Choice>
  </mc:AlternateContent>
  <bookViews>
    <workbookView xWindow="240" yWindow="150" windowWidth="20115" windowHeight="7485" tabRatio="772"/>
  </bookViews>
  <sheets>
    <sheet name="ARTICULO 10 NUMERAL 4 GT" sheetId="9" r:id="rId1"/>
  </sheets>
  <calcPr calcId="162913"/>
</workbook>
</file>

<file path=xl/calcChain.xml><?xml version="1.0" encoding="utf-8"?>
<calcChain xmlns="http://schemas.openxmlformats.org/spreadsheetml/2006/main">
  <c r="L25" i="9" l="1"/>
  <c r="O25" i="9"/>
  <c r="Q25" i="9"/>
  <c r="P25" i="9"/>
  <c r="J25" i="9"/>
  <c r="P15" i="9"/>
  <c r="P24" i="9"/>
  <c r="Q24" i="9" s="1"/>
  <c r="Q13" i="9"/>
  <c r="L13" i="9"/>
  <c r="O13" i="9" s="1"/>
  <c r="L24" i="9"/>
  <c r="P23" i="9"/>
  <c r="L23" i="9"/>
  <c r="O23" i="9"/>
  <c r="Q23" i="9"/>
  <c r="P22" i="9"/>
  <c r="Q21" i="9"/>
  <c r="Q22" i="9"/>
  <c r="P21" i="9"/>
  <c r="L21" i="9"/>
  <c r="P20" i="9"/>
  <c r="L20" i="9"/>
  <c r="O19" i="9"/>
  <c r="L19" i="9"/>
  <c r="O18" i="9"/>
  <c r="P18" i="9"/>
  <c r="L18" i="9"/>
  <c r="P17" i="9"/>
  <c r="P16" i="9"/>
  <c r="O16" i="9"/>
  <c r="L16" i="9"/>
  <c r="P14" i="9"/>
  <c r="L14" i="9"/>
  <c r="P13" i="9"/>
  <c r="P12" i="9"/>
  <c r="Q12" i="9"/>
  <c r="L12" i="9"/>
  <c r="O12" i="9"/>
  <c r="O22" i="9"/>
  <c r="O21" i="9"/>
  <c r="O24" i="9" l="1"/>
  <c r="I15" i="9" l="1"/>
  <c r="J15" i="9"/>
  <c r="L17" i="9"/>
  <c r="Q19" i="9" l="1"/>
  <c r="I21" i="9"/>
  <c r="I16" i="9" l="1"/>
  <c r="Q16" i="9"/>
  <c r="J20" i="9" l="1"/>
  <c r="O20" i="9" l="1"/>
  <c r="Q20" i="9" s="1"/>
  <c r="L22" i="9" l="1"/>
  <c r="J22" i="9"/>
  <c r="L15" i="9" l="1"/>
  <c r="Q18" i="9" l="1"/>
  <c r="O14" i="9"/>
  <c r="O15" i="9" l="1"/>
  <c r="Q15" i="9" s="1"/>
</calcChain>
</file>

<file path=xl/sharedStrings.xml><?xml version="1.0" encoding="utf-8"?>
<sst xmlns="http://schemas.openxmlformats.org/spreadsheetml/2006/main" count="70" uniqueCount="61">
  <si>
    <t>CARGO</t>
  </si>
  <si>
    <t>DEPENDENCIA</t>
  </si>
  <si>
    <t xml:space="preserve">No. </t>
  </si>
  <si>
    <t>SUELDO BASE</t>
  </si>
  <si>
    <t>COMPLMENTO POR ANTIGÜEDAD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</si>
  <si>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</si>
  <si>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</si>
  <si>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</si>
  <si>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</si>
  <si>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</si>
  <si>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</si>
  <si>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</si>
  <si>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</si>
  <si>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</si>
  <si>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</si>
  <si>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NUMERAL 4 - REMUNERACIONES DE EMPLEADOS Y SERVIDORES PÚBLICOS</t>
  </si>
  <si>
    <t>KARLA BEATRIZ VALIENTE SANTOS</t>
  </si>
  <si>
    <t>LESBIA VICTORIA JUAREZ HERNADEZ DE MARSICOVETERE</t>
  </si>
  <si>
    <t>DEPARTAMENTO TRATADOS DE LIBRE COMERCIO</t>
  </si>
  <si>
    <t>GLORIA AMELIA PINTO LOPEZ</t>
  </si>
  <si>
    <t>DIRECTOR TECNICO III-ECONOMIA-</t>
  </si>
  <si>
    <t>DIRECCION DE ADMINISTRACION DEL COMERCIO EXTERIOR</t>
  </si>
  <si>
    <t>ASESOR PROFESIONAL ESPECIALIZADO IV-ADMINISTRACION</t>
  </si>
  <si>
    <t>ASESOR PROFESIONAL ESPECIALIZADA I-DERECHO</t>
  </si>
  <si>
    <t>ASESOR PROFESIONAL ESPECIALIZADA I-RELACIONES INTERNACIONALES-</t>
  </si>
  <si>
    <t>ASESOR PROFESIONAL ESPECIALIZADA I-ADMINISTRACION-</t>
  </si>
  <si>
    <t>BONIFICACIÓN INCENTIVOS</t>
  </si>
  <si>
    <t>DEPARTAMENTO DE APLICACIÓN DE ACUERDOS ECONOMICOS</t>
  </si>
  <si>
    <t>PROFESIONAL III-ECONOMIA-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</si>
  <si>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</si>
  <si>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</si>
  <si>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</si>
  <si>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MARTA DINORA ALVAREZ ARREDONDO</t>
  </si>
  <si>
    <t>PROFESINAL JEFE  III-ADMINISTRACION</t>
  </si>
  <si>
    <t>MARIA VICTORIA MEZA CORTEZ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</si>
  <si>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</si>
  <si>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DIRECCION DE ANALISIS ECONÓMICO</t>
  </si>
  <si>
    <t>PROGRAMA DE APOYO AL COMERCIO UNIDAD EJECUTORA 107</t>
  </si>
  <si>
    <t>DIRECCION DE POLITICA DE COMERCIO EXTERIOR</t>
  </si>
  <si>
    <t>YONY ROLANDO CIFUENTES VELASQUEZ</t>
  </si>
  <si>
    <t>DENISSE GERALDINE SOSA ANDRADE</t>
  </si>
  <si>
    <t>ASISTENTE PROFESIONAL IV-DERECHO</t>
  </si>
  <si>
    <t>HELEN LUCIA ABADILLO ROSALES</t>
  </si>
  <si>
    <t>ILEANA MARIBEL PALMA AVALOS DE PIERRI</t>
  </si>
  <si>
    <t>ASESOR PROFESIONAL ESPECIALIZADO III-ECONOMIA-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</si>
  <si>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JOAQUIN ZARCEÑO ALAY</t>
    </r>
  </si>
  <si>
    <t>THELMA BEATRIZ BORRAYO GALINDO</t>
  </si>
  <si>
    <t>YANETH NOEMY MAYEN MAYEN</t>
  </si>
  <si>
    <t>ASESOR PROFESIONAL ESPECIALIZADA I-ECONOMÍA</t>
  </si>
  <si>
    <t>DEPARTAMENTO DE INTEGRACIÓN ECONÓMICA</t>
  </si>
  <si>
    <t>NOMBRES Y APELLIDOS                            (EMPLEADO/SERVIDOR PÚBLICO)</t>
  </si>
  <si>
    <t>RENGLÓN</t>
  </si>
  <si>
    <t>EVELIN SUGEID SURUY</t>
  </si>
  <si>
    <t>SECRETARIO EJECUTIVO IV-ACTIVIDADES SECRETARIALES</t>
  </si>
  <si>
    <t>DEPARTAMENTO DE INFORMACIÓN - DIRECCION DE ANALISIS ECONÓMICO</t>
  </si>
  <si>
    <t>YESSICA GABRIELA GIRÓN HERNÁNDEZ</t>
  </si>
  <si>
    <t>ENCARGADO:  YANETH NOEMÍ MAYÉN MAYÉN</t>
  </si>
  <si>
    <t>FECHA DE ACTUALIZACIÓN:   29 DE MAYO  DE 2026</t>
  </si>
  <si>
    <t>CORRESPONDE AL MES DE:  MAYO 2026</t>
  </si>
  <si>
    <t>KATTERYN DENNISE MARTINEZ ZACARIAS</t>
  </si>
  <si>
    <t xml:space="preserve">NOTA: La Licda Katteryn Martinez laboró 07 dias del mes de mayo.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</si>
</sst>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0" fontId="1" fillId="3" borderId="0" xfId="0" applyFont="1" applyFill="1" applyBorder="1" applyAlignment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923424</xdr:colOff>
      <xdr:row>0</xdr:row>
      <xdr:rowOff>75427</xdr:rowOff>
    </xdr:from>
    <xdr:to>
      <xdr:col>17</xdr:col>
      <xdr:colOff>569210</xdr:colOff>
      <xdr:row>7</xdr:row>
      <xdr:rowOff>143387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0924" y="75427"/>
          <a:ext cx="3732318" cy="1501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topLeftCell="C1" zoomScale="93" zoomScaleNormal="93" workbookViewId="0">
      <selection activeCell="O15" sqref="O15"/>
    </sheetView>
  </sheetViews>
  <sheetFormatPr baseColWidth="10" defaultRowHeight="15" x14ac:dyDescent="0.25"/>
  <cols>
    <col min="1" max="1" width="3.7109375" style="4" customWidth="1"/>
    <col min="2" max="2" width="9.28515625" customWidth="1"/>
    <col min="3" max="3" width="26.7109375" customWidth="1"/>
    <col min="4" max="4" width="18.7109375" customWidth="1"/>
    <col min="5" max="5" width="16.7109375" customWidth="1"/>
    <col min="6" max="6" width="7.5703125" customWidth="1"/>
    <col min="7" max="7" width="9.7109375" customWidth="1"/>
    <col min="8" max="8" width="11.7109375" customWidth="1"/>
    <col min="9" max="9" width="14.140625" customWidth="1"/>
    <col min="10" max="10" width="14" customWidth="1"/>
    <col min="11" max="11" width="11.5703125" customWidth="1"/>
    <col min="12" max="12" width="13.5703125" customWidth="1"/>
    <col min="13" max="13" width="17.140625" customWidth="1"/>
    <col min="14" max="14" width="12.28515625" customWidth="1"/>
    <col min="15" max="15" width="9.42578125" customWidth="1"/>
    <col min="16" max="16" width="12.5703125" customWidth="1"/>
    <col min="17" max="17" width="9.85546875" style="4" customWidth="1"/>
    <col min="18" max="18" width="9.5703125" style="4" customWidth="1"/>
    <col min="19" max="19" width="4.140625" style="4" customWidth="1"/>
    <col min="20" max="20" width="14" style="4" customWidth="1"/>
  </cols>
  <sheetData>
    <row r="1" spans="1:20" ht="15.75" x14ac:dyDescent="0.25">
      <c r="A1" s="28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20" ht="15.75" x14ac:dyDescent="0.25">
      <c r="A2" s="28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20" ht="15.75" x14ac:dyDescent="0.25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20" ht="15.75" x14ac:dyDescent="0.25">
      <c r="A4" s="28" t="s">
        <v>31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20" ht="15.75" x14ac:dyDescent="0.25">
      <c r="A5" s="30" t="s">
        <v>56</v>
      </c>
      <c r="B5" s="30"/>
      <c r="C5" s="30"/>
      <c r="D5" s="30"/>
      <c r="E5" s="30"/>
      <c r="F5" s="30"/>
      <c r="R5"/>
      <c r="T5"/>
    </row>
    <row r="6" spans="1:20" ht="15.75" x14ac:dyDescent="0.25">
      <c r="A6" s="30" t="s">
        <v>45</v>
      </c>
      <c r="B6" s="30"/>
      <c r="C6" s="30"/>
      <c r="D6" s="30"/>
      <c r="E6" s="30"/>
      <c r="F6" s="30"/>
      <c r="R6"/>
      <c r="T6"/>
    </row>
    <row r="7" spans="1:20" ht="15.75" x14ac:dyDescent="0.25">
      <c r="A7" s="30" t="s">
        <v>57</v>
      </c>
      <c r="B7" s="30"/>
      <c r="C7" s="30"/>
      <c r="D7" s="30"/>
      <c r="E7" s="30"/>
      <c r="F7" s="30"/>
      <c r="R7"/>
      <c r="T7"/>
    </row>
    <row r="8" spans="1:20" ht="15.75" x14ac:dyDescent="0.25">
      <c r="A8" s="30" t="s">
        <v>58</v>
      </c>
      <c r="B8" s="30"/>
      <c r="C8" s="30"/>
      <c r="D8" s="30"/>
      <c r="E8" s="30"/>
      <c r="F8" s="30"/>
      <c r="R8"/>
      <c r="T8"/>
    </row>
    <row r="9" spans="1:20" ht="7.5" customHeight="1" x14ac:dyDescent="0.25">
      <c r="A9" s="20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20"/>
      <c r="R9" s="9"/>
    </row>
    <row r="10" spans="1:20" ht="21" customHeight="1" thickBot="1" x14ac:dyDescent="0.3">
      <c r="A10" s="27" t="s">
        <v>15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20" ht="38.25" customHeight="1" x14ac:dyDescent="0.25">
      <c r="A11" s="10" t="s">
        <v>2</v>
      </c>
      <c r="B11" s="10" t="s">
        <v>51</v>
      </c>
      <c r="C11" s="11" t="s">
        <v>50</v>
      </c>
      <c r="D11" s="10" t="s">
        <v>0</v>
      </c>
      <c r="E11" s="10" t="s">
        <v>1</v>
      </c>
      <c r="F11" s="12" t="s">
        <v>13</v>
      </c>
      <c r="G11" s="12" t="s">
        <v>3</v>
      </c>
      <c r="H11" s="12" t="s">
        <v>7</v>
      </c>
      <c r="I11" s="12" t="s">
        <v>4</v>
      </c>
      <c r="J11" s="12" t="s">
        <v>5</v>
      </c>
      <c r="K11" s="12" t="s">
        <v>6</v>
      </c>
      <c r="L11" s="12" t="s">
        <v>26</v>
      </c>
      <c r="M11" s="12" t="s">
        <v>12</v>
      </c>
      <c r="N11" s="12" t="s">
        <v>14</v>
      </c>
      <c r="O11" s="12" t="s">
        <v>8</v>
      </c>
      <c r="P11" s="12" t="s">
        <v>9</v>
      </c>
      <c r="Q11" s="12" t="s">
        <v>10</v>
      </c>
      <c r="R11" s="15" t="s">
        <v>11</v>
      </c>
    </row>
    <row r="12" spans="1:20" ht="36" x14ac:dyDescent="0.3">
      <c r="A12" s="13">
        <v>1</v>
      </c>
      <c r="B12" s="14">
        <v>11</v>
      </c>
      <c r="C12" s="21" t="s">
        <v>39</v>
      </c>
      <c r="D12" s="3" t="s">
        <v>20</v>
      </c>
      <c r="E12" s="3" t="s">
        <v>38</v>
      </c>
      <c r="F12" s="5">
        <v>0</v>
      </c>
      <c r="G12" s="5">
        <v>10949</v>
      </c>
      <c r="H12" s="5">
        <v>0</v>
      </c>
      <c r="I12" s="5">
        <v>0</v>
      </c>
      <c r="J12" s="5">
        <v>750</v>
      </c>
      <c r="K12" s="5">
        <v>4500</v>
      </c>
      <c r="L12" s="5">
        <f>985.41+250+200+4500</f>
        <v>5935.41</v>
      </c>
      <c r="M12" s="5">
        <v>0</v>
      </c>
      <c r="N12" s="5">
        <v>0</v>
      </c>
      <c r="O12" s="5">
        <f>G12+J12+K12+L12</f>
        <v>22134.41</v>
      </c>
      <c r="P12" s="17">
        <f>294.13+656.53+755.59+3282.66</f>
        <v>4988.91</v>
      </c>
      <c r="Q12" s="18">
        <f>O12-P12</f>
        <v>17145.5</v>
      </c>
      <c r="R12" s="17">
        <v>0</v>
      </c>
      <c r="S12" s="16"/>
      <c r="T12" s="8"/>
    </row>
    <row r="13" spans="1:20" ht="36" x14ac:dyDescent="0.3">
      <c r="A13" s="13">
        <v>2</v>
      </c>
      <c r="B13" s="14">
        <v>11</v>
      </c>
      <c r="C13" s="21" t="s">
        <v>40</v>
      </c>
      <c r="D13" s="3" t="s">
        <v>41</v>
      </c>
      <c r="E13" s="2" t="s">
        <v>18</v>
      </c>
      <c r="F13" s="5">
        <v>0</v>
      </c>
      <c r="G13" s="5">
        <v>2441</v>
      </c>
      <c r="H13" s="5">
        <v>0</v>
      </c>
      <c r="I13" s="5">
        <v>0</v>
      </c>
      <c r="J13" s="5">
        <v>0</v>
      </c>
      <c r="K13" s="5">
        <v>2500</v>
      </c>
      <c r="L13" s="5">
        <f>50+250+200+390.56+175+360+1600</f>
        <v>3025.56</v>
      </c>
      <c r="M13" s="5">
        <v>0</v>
      </c>
      <c r="N13" s="5">
        <v>0</v>
      </c>
      <c r="O13" s="5">
        <f>G13+J13+K13+L13</f>
        <v>7966.5599999999995</v>
      </c>
      <c r="P13" s="17">
        <f>2807.32+434.34+231.5+183+1003.15+44.58</f>
        <v>4703.8900000000003</v>
      </c>
      <c r="Q13" s="18">
        <f>O13-P13</f>
        <v>3262.6699999999992</v>
      </c>
      <c r="R13" s="17">
        <v>0</v>
      </c>
      <c r="S13" s="16"/>
      <c r="T13" s="8"/>
    </row>
    <row r="14" spans="1:20" ht="36" x14ac:dyDescent="0.3">
      <c r="A14" s="13">
        <v>3</v>
      </c>
      <c r="B14" s="1">
        <v>11</v>
      </c>
      <c r="C14" s="2" t="s">
        <v>16</v>
      </c>
      <c r="D14" s="2" t="s">
        <v>22</v>
      </c>
      <c r="E14" s="2" t="s">
        <v>18</v>
      </c>
      <c r="F14" s="5">
        <v>0</v>
      </c>
      <c r="G14" s="5">
        <v>6759</v>
      </c>
      <c r="H14" s="5">
        <v>0</v>
      </c>
      <c r="I14" s="5">
        <v>0</v>
      </c>
      <c r="J14" s="5">
        <v>0</v>
      </c>
      <c r="K14" s="5">
        <v>3500</v>
      </c>
      <c r="L14" s="5">
        <f>250+200+608.31+240+3500+90</f>
        <v>4888.3099999999995</v>
      </c>
      <c r="M14" s="5">
        <v>0</v>
      </c>
      <c r="N14" s="5">
        <v>0</v>
      </c>
      <c r="O14" s="5">
        <f t="shared" ref="O14:O16" si="0">SUM(G14:L14)</f>
        <v>15147.31</v>
      </c>
      <c r="P14" s="17">
        <f>10158.45+446.92+469.12+2234.6</f>
        <v>13309.090000000002</v>
      </c>
      <c r="Q14" s="19">
        <v>1838.22</v>
      </c>
      <c r="R14" s="17">
        <v>0</v>
      </c>
      <c r="S14" s="16"/>
    </row>
    <row r="15" spans="1:20" ht="36" x14ac:dyDescent="0.3">
      <c r="A15" s="13">
        <v>4</v>
      </c>
      <c r="B15" s="1">
        <v>11</v>
      </c>
      <c r="C15" s="2" t="s">
        <v>17</v>
      </c>
      <c r="D15" s="2" t="s">
        <v>23</v>
      </c>
      <c r="E15" s="2" t="s">
        <v>18</v>
      </c>
      <c r="F15" s="5">
        <v>0</v>
      </c>
      <c r="G15" s="5">
        <v>5373</v>
      </c>
      <c r="H15" s="5">
        <v>0</v>
      </c>
      <c r="I15" s="5">
        <f>175+25</f>
        <v>200</v>
      </c>
      <c r="J15" s="5">
        <f>375+375</f>
        <v>750</v>
      </c>
      <c r="K15" s="5">
        <v>3500</v>
      </c>
      <c r="L15" s="5">
        <f>250+200+483.57+360+3500</f>
        <v>4793.57</v>
      </c>
      <c r="M15" s="5">
        <v>0</v>
      </c>
      <c r="N15" s="5">
        <v>0</v>
      </c>
      <c r="O15" s="5">
        <f t="shared" si="0"/>
        <v>14616.57</v>
      </c>
      <c r="P15" s="5">
        <f>1340.89+431+447.36+2154.99</f>
        <v>4374.24</v>
      </c>
      <c r="Q15" s="19">
        <f>O15-P15</f>
        <v>10242.33</v>
      </c>
      <c r="R15" s="17">
        <v>0</v>
      </c>
      <c r="S15" s="16"/>
    </row>
    <row r="16" spans="1:20" ht="48" x14ac:dyDescent="0.3">
      <c r="A16" s="13">
        <v>5</v>
      </c>
      <c r="B16" s="1">
        <v>11</v>
      </c>
      <c r="C16" s="3" t="s">
        <v>19</v>
      </c>
      <c r="D16" s="3" t="s">
        <v>24</v>
      </c>
      <c r="E16" s="3" t="s">
        <v>18</v>
      </c>
      <c r="F16" s="5">
        <v>0</v>
      </c>
      <c r="G16" s="5">
        <v>5373</v>
      </c>
      <c r="H16" s="5">
        <v>0</v>
      </c>
      <c r="I16" s="5">
        <f>175+25</f>
        <v>200</v>
      </c>
      <c r="J16" s="5">
        <v>750</v>
      </c>
      <c r="K16" s="5">
        <v>3500</v>
      </c>
      <c r="L16" s="5">
        <f>3500+483.57+200+250+360</f>
        <v>4793.57</v>
      </c>
      <c r="M16" s="5">
        <v>0</v>
      </c>
      <c r="N16" s="5">
        <v>0</v>
      </c>
      <c r="O16" s="5">
        <f t="shared" si="0"/>
        <v>14616.57</v>
      </c>
      <c r="P16" s="17">
        <f>SUM(431+447.36+2154.99)</f>
        <v>3033.35</v>
      </c>
      <c r="Q16" s="19">
        <f t="shared" ref="Q16" si="1">+O16-P16</f>
        <v>11583.22</v>
      </c>
      <c r="R16" s="17">
        <v>0</v>
      </c>
      <c r="S16" s="16"/>
    </row>
    <row r="17" spans="1:20" ht="48" x14ac:dyDescent="0.3">
      <c r="A17" s="13">
        <v>6</v>
      </c>
      <c r="B17" s="1">
        <v>11</v>
      </c>
      <c r="C17" s="3" t="s">
        <v>42</v>
      </c>
      <c r="D17" s="3" t="s">
        <v>25</v>
      </c>
      <c r="E17" s="3" t="s">
        <v>37</v>
      </c>
      <c r="F17" s="5">
        <v>0</v>
      </c>
      <c r="G17" s="5">
        <v>5373</v>
      </c>
      <c r="H17" s="5">
        <v>0</v>
      </c>
      <c r="I17" s="5">
        <v>0</v>
      </c>
      <c r="J17" s="5">
        <v>750</v>
      </c>
      <c r="K17" s="5">
        <v>3500</v>
      </c>
      <c r="L17" s="5">
        <f>3500+483.57+200+250</f>
        <v>4433.57</v>
      </c>
      <c r="M17" s="5">
        <v>0</v>
      </c>
      <c r="N17" s="5">
        <v>0</v>
      </c>
      <c r="O17" s="5">
        <v>14056.57</v>
      </c>
      <c r="P17" s="17">
        <f>SUM(2891.41+185.56+414.2+435+2070.99+69.03)</f>
        <v>6066.19</v>
      </c>
      <c r="Q17" s="19">
        <v>7990.38</v>
      </c>
      <c r="R17" s="17">
        <v>0</v>
      </c>
      <c r="S17" s="16"/>
    </row>
    <row r="18" spans="1:20" ht="36" x14ac:dyDescent="0.3">
      <c r="A18" s="13">
        <v>7</v>
      </c>
      <c r="B18" s="1">
        <v>11</v>
      </c>
      <c r="C18" s="2" t="s">
        <v>46</v>
      </c>
      <c r="D18" s="2" t="s">
        <v>25</v>
      </c>
      <c r="E18" s="2" t="s">
        <v>18</v>
      </c>
      <c r="F18" s="5">
        <v>0</v>
      </c>
      <c r="G18" s="5">
        <v>5373</v>
      </c>
      <c r="H18" s="5">
        <v>0</v>
      </c>
      <c r="I18" s="5">
        <v>200</v>
      </c>
      <c r="J18" s="5">
        <v>750</v>
      </c>
      <c r="K18" s="5">
        <v>3500</v>
      </c>
      <c r="L18" s="5">
        <f>250+200+483.57+360+3500</f>
        <v>4793.57</v>
      </c>
      <c r="M18" s="5">
        <v>0</v>
      </c>
      <c r="N18" s="5">
        <v>0</v>
      </c>
      <c r="O18" s="5">
        <f>G18+I18+J18+K18+L18</f>
        <v>14616.57</v>
      </c>
      <c r="P18" s="17">
        <f>4847.04+431+447.36+2154.99+71.71</f>
        <v>7952.0999999999995</v>
      </c>
      <c r="Q18" s="19">
        <f>O18-P18</f>
        <v>6664.47</v>
      </c>
      <c r="R18" s="17">
        <v>0</v>
      </c>
      <c r="S18" s="16"/>
    </row>
    <row r="19" spans="1:20" ht="36" x14ac:dyDescent="0.3">
      <c r="A19" s="13">
        <v>8</v>
      </c>
      <c r="B19" s="1">
        <v>11</v>
      </c>
      <c r="C19" s="2" t="s">
        <v>47</v>
      </c>
      <c r="D19" s="2" t="s">
        <v>48</v>
      </c>
      <c r="E19" s="2" t="s">
        <v>49</v>
      </c>
      <c r="F19" s="5">
        <v>0</v>
      </c>
      <c r="G19" s="5">
        <v>5373</v>
      </c>
      <c r="H19" s="5">
        <v>0</v>
      </c>
      <c r="I19" s="5">
        <v>0</v>
      </c>
      <c r="J19" s="5">
        <v>750</v>
      </c>
      <c r="K19" s="5">
        <v>3500</v>
      </c>
      <c r="L19" s="5">
        <f>3500+483.57+200+250</f>
        <v>4433.57</v>
      </c>
      <c r="M19" s="5">
        <v>0</v>
      </c>
      <c r="N19" s="5">
        <v>0</v>
      </c>
      <c r="O19" s="5">
        <f>G19+J19+K19+L19</f>
        <v>14056.57</v>
      </c>
      <c r="P19" s="17">
        <v>3117.09</v>
      </c>
      <c r="Q19" s="19">
        <f>O19-P19</f>
        <v>10939.48</v>
      </c>
      <c r="R19" s="17">
        <v>0</v>
      </c>
      <c r="S19" s="16"/>
    </row>
    <row r="20" spans="1:20" ht="48" x14ac:dyDescent="0.3">
      <c r="A20" s="13">
        <v>9</v>
      </c>
      <c r="B20" s="1">
        <v>11</v>
      </c>
      <c r="C20" s="2" t="s">
        <v>34</v>
      </c>
      <c r="D20" s="2" t="s">
        <v>20</v>
      </c>
      <c r="E20" s="2" t="s">
        <v>21</v>
      </c>
      <c r="F20" s="5">
        <v>0</v>
      </c>
      <c r="G20" s="5">
        <v>10949</v>
      </c>
      <c r="H20" s="5">
        <v>0</v>
      </c>
      <c r="I20" s="5">
        <v>0</v>
      </c>
      <c r="J20" s="5">
        <f>375+375</f>
        <v>750</v>
      </c>
      <c r="K20" s="5">
        <v>4500</v>
      </c>
      <c r="L20" s="5">
        <f>250+200+985.41+4500</f>
        <v>5935.41</v>
      </c>
      <c r="M20" s="5">
        <v>0</v>
      </c>
      <c r="N20" s="5">
        <v>0</v>
      </c>
      <c r="O20" s="5">
        <f t="shared" ref="O20:O23" si="2">SUM(G20:L20)</f>
        <v>22134.41</v>
      </c>
      <c r="P20" s="17">
        <f>294.13+656.53+755.59+3282.66</f>
        <v>4988.91</v>
      </c>
      <c r="Q20" s="19">
        <f t="shared" ref="Q20:Q23" si="3">+O20-P20</f>
        <v>17145.5</v>
      </c>
      <c r="R20" s="17">
        <v>0</v>
      </c>
      <c r="S20" s="16"/>
    </row>
    <row r="21" spans="1:20" ht="48" x14ac:dyDescent="0.3">
      <c r="A21" s="13">
        <v>10</v>
      </c>
      <c r="B21" s="1">
        <v>11</v>
      </c>
      <c r="C21" s="2" t="s">
        <v>43</v>
      </c>
      <c r="D21" s="2" t="s">
        <v>44</v>
      </c>
      <c r="E21" s="2" t="s">
        <v>27</v>
      </c>
      <c r="F21" s="5">
        <v>0</v>
      </c>
      <c r="G21" s="5">
        <v>6297</v>
      </c>
      <c r="H21" s="5">
        <v>0</v>
      </c>
      <c r="I21" s="5">
        <f>175+25</f>
        <v>200</v>
      </c>
      <c r="J21" s="5">
        <v>750</v>
      </c>
      <c r="K21" s="5">
        <v>3500</v>
      </c>
      <c r="L21" s="5">
        <f>250+200+566.73+360+3500</f>
        <v>4876.7299999999996</v>
      </c>
      <c r="M21" s="5">
        <v>0</v>
      </c>
      <c r="N21" s="5">
        <v>0</v>
      </c>
      <c r="O21" s="5">
        <f t="shared" si="2"/>
        <v>15623.73</v>
      </c>
      <c r="P21" s="17">
        <f>461.21+488.66+2306.06+76.87</f>
        <v>3332.7999999999997</v>
      </c>
      <c r="Q21" s="19">
        <f t="shared" si="3"/>
        <v>12290.93</v>
      </c>
      <c r="R21" s="17">
        <v>0</v>
      </c>
      <c r="S21" s="16"/>
    </row>
    <row r="22" spans="1:20" ht="48" x14ac:dyDescent="0.3">
      <c r="A22" s="13">
        <v>11</v>
      </c>
      <c r="B22" s="6">
        <v>11</v>
      </c>
      <c r="C22" s="3" t="s">
        <v>32</v>
      </c>
      <c r="D22" s="3" t="s">
        <v>33</v>
      </c>
      <c r="E22" s="3" t="s">
        <v>27</v>
      </c>
      <c r="F22" s="5">
        <v>0</v>
      </c>
      <c r="G22" s="5">
        <v>4449</v>
      </c>
      <c r="H22" s="5">
        <v>0</v>
      </c>
      <c r="I22" s="5">
        <v>200</v>
      </c>
      <c r="J22" s="5">
        <f>375+375</f>
        <v>750</v>
      </c>
      <c r="K22" s="5">
        <v>3000</v>
      </c>
      <c r="L22" s="5">
        <f>250+200+489.39+360+3000</f>
        <v>4299.3899999999994</v>
      </c>
      <c r="M22" s="5">
        <v>0</v>
      </c>
      <c r="N22" s="5">
        <v>0</v>
      </c>
      <c r="O22" s="5">
        <f t="shared" si="2"/>
        <v>12698.39</v>
      </c>
      <c r="P22" s="17">
        <f>1473.34+373.45+369+1867.256+62.12</f>
        <v>4145.1660000000002</v>
      </c>
      <c r="Q22" s="19">
        <f t="shared" si="3"/>
        <v>8553.2239999999983</v>
      </c>
      <c r="R22" s="17">
        <v>0</v>
      </c>
      <c r="S22" s="16"/>
    </row>
    <row r="23" spans="1:20" ht="36" x14ac:dyDescent="0.25">
      <c r="A23" s="13">
        <v>12</v>
      </c>
      <c r="B23" s="22">
        <v>11</v>
      </c>
      <c r="C23" s="23" t="s">
        <v>55</v>
      </c>
      <c r="D23" s="23" t="s">
        <v>28</v>
      </c>
      <c r="E23" s="23" t="s">
        <v>36</v>
      </c>
      <c r="F23" s="24">
        <v>0</v>
      </c>
      <c r="G23" s="24">
        <v>3757</v>
      </c>
      <c r="H23" s="24">
        <v>0</v>
      </c>
      <c r="I23" s="18">
        <v>200</v>
      </c>
      <c r="J23" s="24">
        <v>750</v>
      </c>
      <c r="K23" s="24">
        <v>3000</v>
      </c>
      <c r="L23" s="24">
        <f>3000+250+200+413.27+360</f>
        <v>4223.2700000000004</v>
      </c>
      <c r="M23" s="24">
        <v>0</v>
      </c>
      <c r="N23" s="24">
        <v>0</v>
      </c>
      <c r="O23" s="5">
        <f t="shared" si="2"/>
        <v>11930.27</v>
      </c>
      <c r="P23" s="25">
        <f>6802.26+350.41+338+1752.04+58.28</f>
        <v>9300.99</v>
      </c>
      <c r="Q23" s="19">
        <f t="shared" si="3"/>
        <v>2629.2800000000007</v>
      </c>
      <c r="R23" s="17">
        <v>0</v>
      </c>
    </row>
    <row r="24" spans="1:20" ht="60" x14ac:dyDescent="0.25">
      <c r="A24" s="13">
        <v>13</v>
      </c>
      <c r="B24" s="1">
        <v>11</v>
      </c>
      <c r="C24" s="2" t="s">
        <v>52</v>
      </c>
      <c r="D24" s="2" t="s">
        <v>53</v>
      </c>
      <c r="E24" s="2" t="s">
        <v>54</v>
      </c>
      <c r="F24" s="26">
        <v>0</v>
      </c>
      <c r="G24" s="26">
        <v>1555</v>
      </c>
      <c r="H24" s="26">
        <v>0</v>
      </c>
      <c r="I24" s="5">
        <v>0</v>
      </c>
      <c r="J24" s="26">
        <v>0</v>
      </c>
      <c r="K24" s="26">
        <v>1600</v>
      </c>
      <c r="L24" s="26">
        <f>248.8+250+200+300</f>
        <v>998.8</v>
      </c>
      <c r="M24" s="26">
        <v>0</v>
      </c>
      <c r="N24" s="26">
        <v>0</v>
      </c>
      <c r="O24" s="5">
        <f>F24+G24+H24+I24+J24+K24+L24+M24+N24</f>
        <v>4153.8</v>
      </c>
      <c r="P24" s="17">
        <f>117.11+429.42</f>
        <v>546.53</v>
      </c>
      <c r="Q24" s="19">
        <f>O24-P24</f>
        <v>3607.2700000000004</v>
      </c>
      <c r="R24" s="17">
        <v>0</v>
      </c>
    </row>
    <row r="25" spans="1:20" ht="60" x14ac:dyDescent="0.25">
      <c r="A25" s="13">
        <v>14</v>
      </c>
      <c r="B25" s="31">
        <v>11</v>
      </c>
      <c r="C25" s="2" t="s">
        <v>59</v>
      </c>
      <c r="D25" s="3" t="s">
        <v>20</v>
      </c>
      <c r="E25" s="2" t="s">
        <v>54</v>
      </c>
      <c r="F25" s="26">
        <v>0</v>
      </c>
      <c r="G25" s="26">
        <v>2472.35</v>
      </c>
      <c r="H25" s="26">
        <v>0</v>
      </c>
      <c r="I25" s="5">
        <v>0</v>
      </c>
      <c r="J25" s="26">
        <f>84.68+84.68</f>
        <v>169.36</v>
      </c>
      <c r="K25" s="26">
        <v>1016.13</v>
      </c>
      <c r="L25" s="26">
        <f>56.45+45.16+222.51+1016.13</f>
        <v>1340.25</v>
      </c>
      <c r="M25" s="26">
        <v>0</v>
      </c>
      <c r="N25" s="26">
        <v>0</v>
      </c>
      <c r="O25" s="5">
        <f>G25+J25+K25+L25</f>
        <v>4998.09</v>
      </c>
      <c r="P25" s="17">
        <f>66.42+148.25+741.25</f>
        <v>955.92000000000007</v>
      </c>
      <c r="Q25" s="19">
        <f>O25-P25</f>
        <v>4042.17</v>
      </c>
      <c r="R25" s="17">
        <v>0</v>
      </c>
    </row>
    <row r="27" spans="1:20" ht="36" customHeight="1" x14ac:dyDescent="0.25">
      <c r="C27" s="32" t="s">
        <v>60</v>
      </c>
      <c r="D27" s="32"/>
      <c r="E27" s="32"/>
      <c r="F27" s="32"/>
      <c r="G27" s="32"/>
      <c r="H27" s="32"/>
      <c r="N27" s="7"/>
    </row>
    <row r="30" spans="1:20" x14ac:dyDescent="0.25">
      <c r="L30" s="4"/>
      <c r="S30"/>
      <c r="T30"/>
    </row>
    <row r="31" spans="1:20" x14ac:dyDescent="0.25">
      <c r="L31" s="4"/>
      <c r="S31"/>
      <c r="T31"/>
    </row>
    <row r="32" spans="1:20" x14ac:dyDescent="0.25">
      <c r="L32" s="4"/>
      <c r="S32"/>
      <c r="T32"/>
    </row>
    <row r="33" spans="12:20" x14ac:dyDescent="0.25">
      <c r="L33" s="4"/>
      <c r="S33"/>
      <c r="T33"/>
    </row>
    <row r="34" spans="12:20" x14ac:dyDescent="0.25">
      <c r="L34" s="4"/>
      <c r="S34"/>
      <c r="T34"/>
    </row>
    <row r="35" spans="12:20" x14ac:dyDescent="0.25">
      <c r="L35" s="4"/>
      <c r="S35"/>
      <c r="T35"/>
    </row>
    <row r="36" spans="12:20" x14ac:dyDescent="0.25">
      <c r="L36" s="4"/>
      <c r="S36"/>
      <c r="T36"/>
    </row>
    <row r="37" spans="12:20" x14ac:dyDescent="0.25">
      <c r="S37"/>
      <c r="T37"/>
    </row>
  </sheetData>
  <mergeCells count="10">
    <mergeCell ref="C27:H27"/>
    <mergeCell ref="A10:R10"/>
    <mergeCell ref="A1:R1"/>
    <mergeCell ref="A2:R2"/>
    <mergeCell ref="A3:R3"/>
    <mergeCell ref="A4:R4"/>
    <mergeCell ref="A5:F5"/>
    <mergeCell ref="A6:F6"/>
    <mergeCell ref="A7:F7"/>
    <mergeCell ref="A8:F8"/>
  </mergeCells>
  <printOptions horizontalCentered="1"/>
  <pageMargins left="0.39370078740157483" right="0.19685039370078741" top="0.39370078740157483" bottom="0.39370078740157483" header="0.31496062992125984" footer="0.31496062992125984"/>
  <pageSetup paperSize="5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ARTICULO 10 NUMERAL 4 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Joaquin Arturo Zarceño Alay</cp:lastModifiedBy>
  <cp:lastPrinted>2026-05-29T00:48:20Z</cp:lastPrinted>
  <dcterms:created xsi:type="dcterms:W3CDTF">2017-12-05T18:01:17Z</dcterms:created>
  <dcterms:modified xsi:type="dcterms:W3CDTF">2026-05-29T01:19:18Z</dcterms:modified>
</cp:coreProperties>
</file>