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RHH 107\AÑO 2026\INFORMACIÓN PÚBLICA\"/>
    </mc:Choice>
  </mc:AlternateContent>
  <bookViews>
    <workbookView xWindow="240" yWindow="150" windowWidth="20115" windowHeight="7485" tabRatio="772"/>
  </bookViews>
  <sheets>
    <sheet name="ARTICULO 10 NUMERAL 4 GT" sheetId="9" r:id="rId1"/>
  </sheets>
  <definedNames>
    <definedName name="_xlnm.Print_Area" localSheetId="0">'ARTICULO 10 NUMERAL 4 GT'!$A$1:$T$27</definedName>
  </definedNames>
  <calcPr calcId="162913"/>
</workbook>
</file>

<file path=xl/calcChain.xml><?xml version="1.0" encoding="utf-8"?>
<calcChain xmlns="http://schemas.openxmlformats.org/spreadsheetml/2006/main">
  <c r="G26" i="9" l="1"/>
  <c r="H26" i="9"/>
  <c r="I26" i="9"/>
  <c r="J26" i="9"/>
  <c r="K26" i="9"/>
  <c r="L26" i="9"/>
  <c r="M26" i="9"/>
  <c r="N26" i="9"/>
  <c r="O26" i="9"/>
  <c r="P26" i="9"/>
  <c r="Q26" i="9"/>
  <c r="R26" i="9"/>
  <c r="S26" i="9"/>
  <c r="F26" i="9"/>
  <c r="M23" i="9" l="1"/>
  <c r="K23" i="9"/>
  <c r="I23" i="9"/>
  <c r="M24" i="9"/>
  <c r="K24" i="9"/>
  <c r="N24" i="9" s="1"/>
  <c r="M22" i="9"/>
  <c r="K22" i="9"/>
  <c r="I22" i="9"/>
  <c r="N22" i="9" s="1"/>
  <c r="M21" i="9"/>
  <c r="K21" i="9"/>
  <c r="I21" i="9"/>
  <c r="N21" i="9" s="1"/>
  <c r="R21" i="9" s="1"/>
  <c r="K20" i="9"/>
  <c r="I20" i="9"/>
  <c r="N20" i="9" s="1"/>
  <c r="R20" i="9" s="1"/>
  <c r="K19" i="9"/>
  <c r="I19" i="9"/>
  <c r="M18" i="9"/>
  <c r="K18" i="9"/>
  <c r="I18" i="9"/>
  <c r="K17" i="9"/>
  <c r="I17" i="9"/>
  <c r="N17" i="9" s="1"/>
  <c r="M16" i="9"/>
  <c r="K16" i="9"/>
  <c r="I16" i="9"/>
  <c r="N16" i="9" s="1"/>
  <c r="M15" i="9"/>
  <c r="K15" i="9"/>
  <c r="I15" i="9"/>
  <c r="M14" i="9"/>
  <c r="K14" i="9"/>
  <c r="K25" i="9"/>
  <c r="N25" i="9"/>
  <c r="N13" i="9"/>
  <c r="R13" i="9" s="1"/>
  <c r="N14" i="9"/>
  <c r="K13" i="9"/>
  <c r="M13" i="9"/>
  <c r="J13" i="9"/>
  <c r="Q25" i="9"/>
  <c r="Q24" i="9"/>
  <c r="Q23" i="9"/>
  <c r="Q22" i="9"/>
  <c r="Q21" i="9"/>
  <c r="Q20" i="9"/>
  <c r="Q18" i="9"/>
  <c r="Q17" i="9"/>
  <c r="Q16" i="9"/>
  <c r="Q15" i="9"/>
  <c r="Q14" i="9"/>
  <c r="Q13" i="9"/>
  <c r="Q12" i="9"/>
  <c r="M12" i="9"/>
  <c r="K12" i="9"/>
  <c r="I12" i="9"/>
  <c r="N12" i="9" s="1"/>
  <c r="R12" i="9" s="1"/>
  <c r="N19" i="9" l="1"/>
  <c r="R19" i="9" s="1"/>
  <c r="N18" i="9"/>
  <c r="R18" i="9" s="1"/>
  <c r="N23" i="9"/>
  <c r="R23" i="9" s="1"/>
  <c r="R24" i="9"/>
  <c r="R22" i="9"/>
  <c r="N15" i="9"/>
  <c r="R15" i="9"/>
  <c r="R14" i="9"/>
  <c r="R25" i="9"/>
  <c r="R16" i="9"/>
  <c r="R17" i="9"/>
</calcChain>
</file>

<file path=xl/sharedStrings.xml><?xml version="1.0" encoding="utf-8"?>
<sst xmlns="http://schemas.openxmlformats.org/spreadsheetml/2006/main" count="71" uniqueCount="63">
  <si>
    <t>CARGO</t>
  </si>
  <si>
    <t>DEPENDENCIA</t>
  </si>
  <si>
    <t xml:space="preserve">No. </t>
  </si>
  <si>
    <t>BONIFICACIÓN PROFESIONAL</t>
  </si>
  <si>
    <t>MONTO VIÁTICOS</t>
  </si>
  <si>
    <t>GASTOS DE REPRESENTACIÓN</t>
  </si>
  <si>
    <t>DIETAS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</si>
  <si>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</si>
  <si>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</si>
  <si>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</si>
  <si>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</si>
  <si>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</si>
  <si>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</si>
  <si>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</si>
  <si>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</si>
  <si>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</si>
  <si>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</si>
  <si>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</si>
  <si>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</si>
  <si>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</si>
  <si>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DEPARTAMENTO DE APLICACIÓN DE ACUERDOS ECONOMICOS</t>
  </si>
  <si>
    <t>PROFESIONAL III-ECONOMIA-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</si>
  <si>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</si>
  <si>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</si>
  <si>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</si>
  <si>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</si>
  <si>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</si>
  <si>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</si>
  <si>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</si>
  <si>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DIRECCION DE ANALISIS ECONÓMICO</t>
  </si>
  <si>
    <t>PROGRAMA DE APOYO AL COMERCIO UNIDAD EJECUTORA 107</t>
  </si>
  <si>
    <t>DIRECCION DE POLITICA DE COMERCIO EXTERIOR</t>
  </si>
  <si>
    <t>YONY ROLANDO CIFUENTES VELASQUEZ</t>
  </si>
  <si>
    <t>DENISSE GERALDINE SOSA ANDRADE</t>
  </si>
  <si>
    <t>ASISTENTE PROFESIONAL IV-DERECHO</t>
  </si>
  <si>
    <t>HELEN LUCIA ABADILLO ROSALES</t>
  </si>
  <si>
    <t>ILEANA MARIBEL PALMA AVALOS DE PIERRI</t>
  </si>
  <si>
    <t>ASESOR PROFESIONAL ESPECIALIZADO III-ECONOMIA-</t>
  </si>
  <si>
    <t>THELMA BEATRIZ BORRAYO GALINDO</t>
  </si>
  <si>
    <t>YANETH NOEMY MAYEN MAYEN</t>
  </si>
  <si>
    <t>ASESOR PROFESIONAL ESPECIALIZADA I-ECONOMÍA</t>
  </si>
  <si>
    <t>DEPARTAMENTO DE INTEGRACIÓN ECONÓMICA</t>
  </si>
  <si>
    <t>NOMBRES Y APELLIDOS                            (EMPLEADO/SERVIDOR PÚBLICO)</t>
  </si>
  <si>
    <t>RENGLÓN</t>
  </si>
  <si>
    <t>EVELIN SUGEID SURUY</t>
  </si>
  <si>
    <t>SECRETARIO EJECUTIVO IV-ACTIVIDADES SECRETARIALES</t>
  </si>
  <si>
    <t>DEPARTAMENTO DE INFORMACIÓN - DIRECCION DE ANALISIS ECONÓMICO</t>
  </si>
  <si>
    <t>YESSICA GABRIELA GIRÓN HERNÁNDEZ</t>
  </si>
  <si>
    <t>ENCARGADO:  YANETH NOEMÍ MAYÉN MAYÉN</t>
  </si>
  <si>
    <t>ANGELA ISABEL HUERGO PAZ</t>
  </si>
  <si>
    <t>ASESOR PROFESIONAL ESPECIALIZADO IV-ECONOMIA</t>
  </si>
  <si>
    <t>FECHA DE ACTUALIZACIÓN:   30 DE JUNIO DE 2026</t>
  </si>
  <si>
    <t>CORRESPONDE AL MES DE:  JUNIO 2026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</si>
  <si>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EDWIN ALEXANDER VILLEDA PORTILLO</t>
    </r>
  </si>
  <si>
    <t>BONO 66-2000</t>
  </si>
  <si>
    <t>HONORARIOS</t>
  </si>
  <si>
    <t>SALARIO BASE</t>
  </si>
  <si>
    <t>BONOS ESPECÍFICOS</t>
  </si>
  <si>
    <t>TOTAL NOMINAL</t>
  </si>
  <si>
    <t>TOTAL DESCUENTOS</t>
  </si>
  <si>
    <t>TOTAL LÍQUIDO</t>
  </si>
  <si>
    <t>BONO ANTIGÜEDAD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</si>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</sst>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6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 applyFill="1"/>
    <xf numFmtId="0" fontId="1" fillId="3" borderId="0" xfId="0" applyFont="1" applyFill="1" applyBorder="1" applyAlignment="1"/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66" fontId="8" fillId="2" borderId="6" xfId="0" applyNumberFormat="1" applyFont="1" applyFill="1" applyBorder="1" applyAlignment="1">
      <alignment horizontal="center" vertical="center"/>
    </xf>
    <xf numFmtId="166" fontId="8" fillId="2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675967</xdr:colOff>
      <xdr:row>0</xdr:row>
      <xdr:rowOff>3733</xdr:rowOff>
    </xdr:from>
    <xdr:to>
      <xdr:col>18</xdr:col>
      <xdr:colOff>608527</xdr:colOff>
      <xdr:row>7</xdr:row>
      <xdr:rowOff>71693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0161" y="3733"/>
          <a:ext cx="3732318" cy="1501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view="pageBreakPreview" topLeftCell="A10" zoomScale="60" zoomScaleNormal="93" workbookViewId="0">
      <pane xSplit="5" ySplit="2" topLeftCell="F12" activePane="bottomRight" state="frozen"/>
      <selection activeCell="A10" sqref="A10"/>
      <selection pane="topRight" activeCell="F10" sqref="F10"/>
      <selection pane="bottomLeft" activeCell="A12" sqref="A12"/>
      <selection pane="bottomRight" activeCell="J21" sqref="J21"/>
    </sheetView>
  </sheetViews>
  <sheetFormatPr baseColWidth="10" defaultRowHeight="15" x14ac:dyDescent="0.25"/>
  <cols>
    <col min="1" max="1" width="3.7109375" style="4" customWidth="1"/>
    <col min="2" max="2" width="9.28515625" customWidth="1"/>
    <col min="3" max="3" width="26.7109375" customWidth="1"/>
    <col min="4" max="4" width="18.7109375" customWidth="1"/>
    <col min="5" max="5" width="16.7109375" customWidth="1"/>
    <col min="6" max="6" width="7.5703125" customWidth="1"/>
    <col min="7" max="7" width="12.85546875" customWidth="1"/>
    <col min="8" max="8" width="12.28515625" customWidth="1"/>
    <col min="9" max="10" width="14.7109375" customWidth="1"/>
    <col min="11" max="11" width="13" customWidth="1"/>
    <col min="12" max="12" width="10.5703125" customWidth="1"/>
    <col min="13" max="13" width="14" customWidth="1"/>
    <col min="14" max="14" width="13.42578125" customWidth="1"/>
    <col min="15" max="15" width="17.140625" bestFit="1" customWidth="1"/>
    <col min="16" max="16" width="12.7109375" customWidth="1"/>
    <col min="17" max="17" width="13.85546875" customWidth="1"/>
    <col min="18" max="18" width="13.28515625" customWidth="1"/>
    <col min="19" max="19" width="9.5703125" style="4" customWidth="1"/>
    <col min="20" max="20" width="4.140625" style="4" customWidth="1"/>
    <col min="21" max="21" width="14" style="4" customWidth="1"/>
  </cols>
  <sheetData>
    <row r="1" spans="1:21" ht="15.75" x14ac:dyDescent="0.25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1" ht="15.75" x14ac:dyDescent="0.25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1" ht="15.75" x14ac:dyDescent="0.2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1" ht="15.75" x14ac:dyDescent="0.25">
      <c r="A4" s="21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1" ht="15.75" x14ac:dyDescent="0.25">
      <c r="A5" s="23" t="s">
        <v>48</v>
      </c>
      <c r="B5" s="23"/>
      <c r="C5" s="23"/>
      <c r="D5" s="23"/>
      <c r="E5" s="23"/>
      <c r="F5" s="23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/>
      <c r="U5"/>
    </row>
    <row r="6" spans="1:21" ht="15.75" x14ac:dyDescent="0.25">
      <c r="A6" s="23" t="s">
        <v>53</v>
      </c>
      <c r="B6" s="23"/>
      <c r="C6" s="23"/>
      <c r="D6" s="23"/>
      <c r="E6" s="23"/>
      <c r="F6" s="23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/>
      <c r="U6"/>
    </row>
    <row r="7" spans="1:21" ht="15.75" x14ac:dyDescent="0.25">
      <c r="A7" s="23" t="s">
        <v>51</v>
      </c>
      <c r="B7" s="23"/>
      <c r="C7" s="23"/>
      <c r="D7" s="23"/>
      <c r="E7" s="23"/>
      <c r="F7" s="23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/>
      <c r="U7"/>
    </row>
    <row r="8" spans="1:21" ht="15.75" x14ac:dyDescent="0.25">
      <c r="A8" s="23" t="s">
        <v>52</v>
      </c>
      <c r="B8" s="23"/>
      <c r="C8" s="23"/>
      <c r="D8" s="23"/>
      <c r="E8" s="23"/>
      <c r="F8" s="23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/>
      <c r="U8"/>
    </row>
    <row r="9" spans="1:21" ht="7.5" customHeight="1" x14ac:dyDescent="0.25">
      <c r="A9" s="14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1" ht="21" customHeight="1" thickBot="1" x14ac:dyDescent="0.3">
      <c r="A10" s="20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1" ht="38.25" customHeight="1" thickBot="1" x14ac:dyDescent="0.3">
      <c r="A11" s="40" t="s">
        <v>2</v>
      </c>
      <c r="B11" s="41" t="s">
        <v>43</v>
      </c>
      <c r="C11" s="42" t="s">
        <v>42</v>
      </c>
      <c r="D11" s="41" t="s">
        <v>0</v>
      </c>
      <c r="E11" s="41" t="s">
        <v>1</v>
      </c>
      <c r="F11" s="43" t="s">
        <v>6</v>
      </c>
      <c r="G11" s="43" t="s">
        <v>55</v>
      </c>
      <c r="H11" s="43" t="s">
        <v>56</v>
      </c>
      <c r="I11" s="43" t="s">
        <v>3</v>
      </c>
      <c r="J11" s="43" t="s">
        <v>61</v>
      </c>
      <c r="K11" s="43" t="s">
        <v>57</v>
      </c>
      <c r="L11" s="43" t="s">
        <v>54</v>
      </c>
      <c r="M11" s="43" t="s">
        <v>19</v>
      </c>
      <c r="N11" s="43" t="s">
        <v>58</v>
      </c>
      <c r="O11" s="43" t="s">
        <v>5</v>
      </c>
      <c r="P11" s="43" t="s">
        <v>7</v>
      </c>
      <c r="Q11" s="43" t="s">
        <v>59</v>
      </c>
      <c r="R11" s="43" t="s">
        <v>60</v>
      </c>
      <c r="S11" s="44" t="s">
        <v>4</v>
      </c>
    </row>
    <row r="12" spans="1:21" ht="36" x14ac:dyDescent="0.3">
      <c r="A12" s="33">
        <v>1</v>
      </c>
      <c r="B12" s="34">
        <v>11</v>
      </c>
      <c r="C12" s="35" t="s">
        <v>32</v>
      </c>
      <c r="D12" s="36" t="s">
        <v>13</v>
      </c>
      <c r="E12" s="36" t="s">
        <v>31</v>
      </c>
      <c r="F12" s="37">
        <v>0</v>
      </c>
      <c r="G12" s="37">
        <v>0</v>
      </c>
      <c r="H12" s="37">
        <v>10949</v>
      </c>
      <c r="I12" s="37">
        <f>375+375</f>
        <v>750</v>
      </c>
      <c r="J12" s="37">
        <v>0</v>
      </c>
      <c r="K12" s="37">
        <f>4500+4500</f>
        <v>9000</v>
      </c>
      <c r="L12" s="37">
        <v>250</v>
      </c>
      <c r="M12" s="37">
        <f>200+985.41</f>
        <v>1185.4099999999999</v>
      </c>
      <c r="N12" s="37">
        <f>SUM(H12:M12)</f>
        <v>22134.41</v>
      </c>
      <c r="O12" s="37">
        <v>0</v>
      </c>
      <c r="P12" s="37">
        <v>0</v>
      </c>
      <c r="Q12" s="38">
        <f>294.13+656.53+755.59+3282.66</f>
        <v>4988.91</v>
      </c>
      <c r="R12" s="39">
        <f>N12-Q12</f>
        <v>17145.5</v>
      </c>
      <c r="S12" s="38">
        <v>0</v>
      </c>
      <c r="T12" s="11"/>
      <c r="U12" s="7"/>
    </row>
    <row r="13" spans="1:21" ht="36" x14ac:dyDescent="0.3">
      <c r="A13" s="9">
        <v>2</v>
      </c>
      <c r="B13" s="10">
        <v>11</v>
      </c>
      <c r="C13" s="15" t="s">
        <v>33</v>
      </c>
      <c r="D13" s="3" t="s">
        <v>34</v>
      </c>
      <c r="E13" s="2" t="s">
        <v>11</v>
      </c>
      <c r="F13" s="5">
        <v>0</v>
      </c>
      <c r="G13" s="5">
        <v>0</v>
      </c>
      <c r="H13" s="5">
        <v>2441</v>
      </c>
      <c r="I13" s="5">
        <v>0</v>
      </c>
      <c r="J13" s="5">
        <f>50+175</f>
        <v>225</v>
      </c>
      <c r="K13" s="5">
        <f>2500+1600+390.56</f>
        <v>4490.5600000000004</v>
      </c>
      <c r="L13" s="5">
        <v>250</v>
      </c>
      <c r="M13" s="5">
        <f>200+360</f>
        <v>560</v>
      </c>
      <c r="N13" s="5">
        <f t="shared" ref="N13:N25" si="0">SUM(H13:M13)</f>
        <v>7966.56</v>
      </c>
      <c r="O13" s="5">
        <v>0</v>
      </c>
      <c r="P13" s="5">
        <v>0</v>
      </c>
      <c r="Q13" s="12">
        <f>2807.32+434.34+231.5+183+1003.15+44.58</f>
        <v>4703.8900000000003</v>
      </c>
      <c r="R13" s="13">
        <f t="shared" ref="R13:R25" si="1">N13-Q13</f>
        <v>3262.67</v>
      </c>
      <c r="S13" s="12">
        <v>0</v>
      </c>
      <c r="T13" s="11"/>
      <c r="U13" s="7"/>
    </row>
    <row r="14" spans="1:21" ht="36" x14ac:dyDescent="0.3">
      <c r="A14" s="9">
        <v>3</v>
      </c>
      <c r="B14" s="1">
        <v>11</v>
      </c>
      <c r="C14" s="2" t="s">
        <v>9</v>
      </c>
      <c r="D14" s="2" t="s">
        <v>15</v>
      </c>
      <c r="E14" s="2" t="s">
        <v>11</v>
      </c>
      <c r="F14" s="24">
        <v>0</v>
      </c>
      <c r="G14" s="24">
        <v>0</v>
      </c>
      <c r="H14" s="24">
        <v>6759</v>
      </c>
      <c r="I14" s="24">
        <v>0</v>
      </c>
      <c r="J14" s="24">
        <v>90</v>
      </c>
      <c r="K14" s="24">
        <f>3500+608.31+3500</f>
        <v>7608.3099999999995</v>
      </c>
      <c r="L14" s="24">
        <v>250</v>
      </c>
      <c r="M14" s="24">
        <f>200+240</f>
        <v>440</v>
      </c>
      <c r="N14" s="24">
        <f t="shared" si="0"/>
        <v>15147.31</v>
      </c>
      <c r="O14" s="24">
        <v>0</v>
      </c>
      <c r="P14" s="24">
        <v>0</v>
      </c>
      <c r="Q14" s="25">
        <f>10158.45+446.92+469.12+2234.6</f>
        <v>13309.090000000002</v>
      </c>
      <c r="R14" s="26">
        <f t="shared" si="1"/>
        <v>1838.2199999999975</v>
      </c>
      <c r="S14" s="25">
        <v>0</v>
      </c>
      <c r="T14" s="11"/>
    </row>
    <row r="15" spans="1:21" ht="36" x14ac:dyDescent="0.3">
      <c r="A15" s="9">
        <v>4</v>
      </c>
      <c r="B15" s="1">
        <v>11</v>
      </c>
      <c r="C15" s="2" t="s">
        <v>10</v>
      </c>
      <c r="D15" s="2" t="s">
        <v>16</v>
      </c>
      <c r="E15" s="2" t="s">
        <v>11</v>
      </c>
      <c r="F15" s="24">
        <v>0</v>
      </c>
      <c r="G15" s="24">
        <v>0</v>
      </c>
      <c r="H15" s="24">
        <v>5373</v>
      </c>
      <c r="I15" s="24">
        <f t="shared" ref="I15:I23" si="2">375+375</f>
        <v>750</v>
      </c>
      <c r="J15" s="24">
        <v>200</v>
      </c>
      <c r="K15" s="24">
        <f>3500+483.57+3500</f>
        <v>7483.57</v>
      </c>
      <c r="L15" s="24">
        <v>250</v>
      </c>
      <c r="M15" s="24">
        <f>200+360</f>
        <v>560</v>
      </c>
      <c r="N15" s="24">
        <f t="shared" si="0"/>
        <v>14616.57</v>
      </c>
      <c r="O15" s="24">
        <v>0</v>
      </c>
      <c r="P15" s="24">
        <v>0</v>
      </c>
      <c r="Q15" s="24">
        <f>1340.89+431+447.36+2154.99</f>
        <v>4374.24</v>
      </c>
      <c r="R15" s="26">
        <f t="shared" si="1"/>
        <v>10242.33</v>
      </c>
      <c r="S15" s="25">
        <v>0</v>
      </c>
      <c r="T15" s="11"/>
    </row>
    <row r="16" spans="1:21" ht="48" x14ac:dyDescent="0.3">
      <c r="A16" s="9">
        <v>5</v>
      </c>
      <c r="B16" s="1">
        <v>11</v>
      </c>
      <c r="C16" s="3" t="s">
        <v>12</v>
      </c>
      <c r="D16" s="3" t="s">
        <v>17</v>
      </c>
      <c r="E16" s="3" t="s">
        <v>11</v>
      </c>
      <c r="F16" s="24">
        <v>0</v>
      </c>
      <c r="G16" s="24">
        <v>0</v>
      </c>
      <c r="H16" s="24">
        <v>5373</v>
      </c>
      <c r="I16" s="24">
        <f t="shared" si="2"/>
        <v>750</v>
      </c>
      <c r="J16" s="24">
        <v>200</v>
      </c>
      <c r="K16" s="24">
        <f>3500+483.57+3500</f>
        <v>7483.57</v>
      </c>
      <c r="L16" s="24">
        <v>250</v>
      </c>
      <c r="M16" s="24">
        <f>200+360</f>
        <v>560</v>
      </c>
      <c r="N16" s="24">
        <f t="shared" si="0"/>
        <v>14616.57</v>
      </c>
      <c r="O16" s="24">
        <v>0</v>
      </c>
      <c r="P16" s="24">
        <v>0</v>
      </c>
      <c r="Q16" s="25">
        <f>SUM(431+447.36+2154.99)</f>
        <v>3033.35</v>
      </c>
      <c r="R16" s="26">
        <f t="shared" si="1"/>
        <v>11583.22</v>
      </c>
      <c r="S16" s="25">
        <v>0</v>
      </c>
      <c r="T16" s="11"/>
    </row>
    <row r="17" spans="1:21" ht="48" x14ac:dyDescent="0.3">
      <c r="A17" s="9">
        <v>6</v>
      </c>
      <c r="B17" s="1">
        <v>11</v>
      </c>
      <c r="C17" s="3" t="s">
        <v>35</v>
      </c>
      <c r="D17" s="3" t="s">
        <v>18</v>
      </c>
      <c r="E17" s="3" t="s">
        <v>30</v>
      </c>
      <c r="F17" s="24">
        <v>0</v>
      </c>
      <c r="G17" s="24">
        <v>0</v>
      </c>
      <c r="H17" s="24">
        <v>5373</v>
      </c>
      <c r="I17" s="24">
        <f t="shared" si="2"/>
        <v>750</v>
      </c>
      <c r="J17" s="24">
        <v>0</v>
      </c>
      <c r="K17" s="24">
        <f>3500+483.57+3500</f>
        <v>7483.57</v>
      </c>
      <c r="L17" s="24">
        <v>250</v>
      </c>
      <c r="M17" s="24">
        <v>200</v>
      </c>
      <c r="N17" s="24">
        <f t="shared" si="0"/>
        <v>14056.57</v>
      </c>
      <c r="O17" s="24">
        <v>0</v>
      </c>
      <c r="P17" s="24">
        <v>0</v>
      </c>
      <c r="Q17" s="25">
        <f>SUM(2891.41+185.56+414.2+435+2070.99+69.03)</f>
        <v>6066.19</v>
      </c>
      <c r="R17" s="26">
        <f t="shared" si="1"/>
        <v>7990.38</v>
      </c>
      <c r="S17" s="25">
        <v>0</v>
      </c>
      <c r="T17" s="11"/>
    </row>
    <row r="18" spans="1:21" ht="36" x14ac:dyDescent="0.3">
      <c r="A18" s="9">
        <v>7</v>
      </c>
      <c r="B18" s="1">
        <v>11</v>
      </c>
      <c r="C18" s="2" t="s">
        <v>38</v>
      </c>
      <c r="D18" s="2" t="s">
        <v>18</v>
      </c>
      <c r="E18" s="2" t="s">
        <v>11</v>
      </c>
      <c r="F18" s="24">
        <v>0</v>
      </c>
      <c r="G18" s="24">
        <v>0</v>
      </c>
      <c r="H18" s="24">
        <v>5373</v>
      </c>
      <c r="I18" s="24">
        <f t="shared" si="2"/>
        <v>750</v>
      </c>
      <c r="J18" s="24">
        <v>200</v>
      </c>
      <c r="K18" s="24">
        <f>3500+483.57+3500</f>
        <v>7483.57</v>
      </c>
      <c r="L18" s="24">
        <v>250</v>
      </c>
      <c r="M18" s="24">
        <f>200+360</f>
        <v>560</v>
      </c>
      <c r="N18" s="24">
        <f t="shared" si="0"/>
        <v>14616.57</v>
      </c>
      <c r="O18" s="24">
        <v>0</v>
      </c>
      <c r="P18" s="24">
        <v>0</v>
      </c>
      <c r="Q18" s="25">
        <f>4847.04+431+447.36+2154.99+71.71</f>
        <v>7952.0999999999995</v>
      </c>
      <c r="R18" s="26">
        <f t="shared" si="1"/>
        <v>6664.47</v>
      </c>
      <c r="S18" s="25">
        <v>0</v>
      </c>
      <c r="T18" s="11"/>
    </row>
    <row r="19" spans="1:21" ht="36" x14ac:dyDescent="0.3">
      <c r="A19" s="9">
        <v>8</v>
      </c>
      <c r="B19" s="1">
        <v>11</v>
      </c>
      <c r="C19" s="2" t="s">
        <v>39</v>
      </c>
      <c r="D19" s="2" t="s">
        <v>40</v>
      </c>
      <c r="E19" s="2" t="s">
        <v>41</v>
      </c>
      <c r="F19" s="24">
        <v>0</v>
      </c>
      <c r="G19" s="24">
        <v>0</v>
      </c>
      <c r="H19" s="24">
        <v>5373</v>
      </c>
      <c r="I19" s="24">
        <f t="shared" si="2"/>
        <v>750</v>
      </c>
      <c r="J19" s="24">
        <v>0</v>
      </c>
      <c r="K19" s="24">
        <f>3500+483.57+3500</f>
        <v>7483.57</v>
      </c>
      <c r="L19" s="24">
        <v>250</v>
      </c>
      <c r="M19" s="24">
        <v>200</v>
      </c>
      <c r="N19" s="24">
        <f t="shared" si="0"/>
        <v>14056.57</v>
      </c>
      <c r="O19" s="24">
        <v>0</v>
      </c>
      <c r="P19" s="24">
        <v>0</v>
      </c>
      <c r="Q19" s="25">
        <v>3117.09</v>
      </c>
      <c r="R19" s="26">
        <f t="shared" si="1"/>
        <v>10939.48</v>
      </c>
      <c r="S19" s="25">
        <v>0</v>
      </c>
      <c r="T19" s="11"/>
    </row>
    <row r="20" spans="1:21" ht="48" x14ac:dyDescent="0.3">
      <c r="A20" s="9">
        <v>9</v>
      </c>
      <c r="B20" s="1">
        <v>11</v>
      </c>
      <c r="C20" s="2" t="s">
        <v>27</v>
      </c>
      <c r="D20" s="2" t="s">
        <v>13</v>
      </c>
      <c r="E20" s="2" t="s">
        <v>14</v>
      </c>
      <c r="F20" s="24">
        <v>0</v>
      </c>
      <c r="G20" s="24">
        <v>0</v>
      </c>
      <c r="H20" s="24">
        <v>10949</v>
      </c>
      <c r="I20" s="24">
        <f t="shared" si="2"/>
        <v>750</v>
      </c>
      <c r="J20" s="24">
        <v>0</v>
      </c>
      <c r="K20" s="24">
        <f>4500+985.41+4500</f>
        <v>9985.41</v>
      </c>
      <c r="L20" s="24">
        <v>250</v>
      </c>
      <c r="M20" s="24">
        <v>200</v>
      </c>
      <c r="N20" s="24">
        <f t="shared" si="0"/>
        <v>22134.41</v>
      </c>
      <c r="O20" s="24">
        <v>0</v>
      </c>
      <c r="P20" s="24">
        <v>0</v>
      </c>
      <c r="Q20" s="25">
        <f>294.13+656.53+755.59+3282.66</f>
        <v>4988.91</v>
      </c>
      <c r="R20" s="26">
        <f t="shared" si="1"/>
        <v>17145.5</v>
      </c>
      <c r="S20" s="25">
        <v>0</v>
      </c>
      <c r="T20" s="11"/>
    </row>
    <row r="21" spans="1:21" ht="48" x14ac:dyDescent="0.3">
      <c r="A21" s="9">
        <v>10</v>
      </c>
      <c r="B21" s="1">
        <v>11</v>
      </c>
      <c r="C21" s="2" t="s">
        <v>36</v>
      </c>
      <c r="D21" s="2" t="s">
        <v>37</v>
      </c>
      <c r="E21" s="2" t="s">
        <v>20</v>
      </c>
      <c r="F21" s="24">
        <v>0</v>
      </c>
      <c r="G21" s="24">
        <v>0</v>
      </c>
      <c r="H21" s="24">
        <v>6297</v>
      </c>
      <c r="I21" s="24">
        <f t="shared" si="2"/>
        <v>750</v>
      </c>
      <c r="J21" s="24">
        <v>200</v>
      </c>
      <c r="K21" s="24">
        <f>3500+566.73+3500</f>
        <v>7566.73</v>
      </c>
      <c r="L21" s="24">
        <v>250</v>
      </c>
      <c r="M21" s="24">
        <f>200+360</f>
        <v>560</v>
      </c>
      <c r="N21" s="24">
        <f t="shared" si="0"/>
        <v>15623.73</v>
      </c>
      <c r="O21" s="24">
        <v>0</v>
      </c>
      <c r="P21" s="24">
        <v>0</v>
      </c>
      <c r="Q21" s="25">
        <f>461.21+488.66+2306.06+76.87</f>
        <v>3332.7999999999997</v>
      </c>
      <c r="R21" s="26">
        <f t="shared" si="1"/>
        <v>12290.93</v>
      </c>
      <c r="S21" s="25">
        <v>0</v>
      </c>
      <c r="T21" s="11"/>
    </row>
    <row r="22" spans="1:21" ht="48" x14ac:dyDescent="0.3">
      <c r="A22" s="9">
        <v>11</v>
      </c>
      <c r="B22" s="6">
        <v>11</v>
      </c>
      <c r="C22" s="3" t="s">
        <v>25</v>
      </c>
      <c r="D22" s="3" t="s">
        <v>26</v>
      </c>
      <c r="E22" s="3" t="s">
        <v>20</v>
      </c>
      <c r="F22" s="24">
        <v>0</v>
      </c>
      <c r="G22" s="24">
        <v>0</v>
      </c>
      <c r="H22" s="24">
        <v>4449</v>
      </c>
      <c r="I22" s="24">
        <f t="shared" si="2"/>
        <v>750</v>
      </c>
      <c r="J22" s="24">
        <v>200</v>
      </c>
      <c r="K22" s="24">
        <f>3000+489.39+3000</f>
        <v>6489.3899999999994</v>
      </c>
      <c r="L22" s="24">
        <v>250</v>
      </c>
      <c r="M22" s="24">
        <f>200+360</f>
        <v>560</v>
      </c>
      <c r="N22" s="24">
        <f t="shared" si="0"/>
        <v>12698.39</v>
      </c>
      <c r="O22" s="24">
        <v>0</v>
      </c>
      <c r="P22" s="24">
        <v>0</v>
      </c>
      <c r="Q22" s="25">
        <f>1473.34+373.45+369+1867.256+62.12</f>
        <v>4145.1660000000002</v>
      </c>
      <c r="R22" s="26">
        <f t="shared" si="1"/>
        <v>8553.2239999999983</v>
      </c>
      <c r="S22" s="25">
        <v>0</v>
      </c>
      <c r="T22" s="11"/>
    </row>
    <row r="23" spans="1:21" ht="36" x14ac:dyDescent="0.25">
      <c r="A23" s="9">
        <v>12</v>
      </c>
      <c r="B23" s="16">
        <v>11</v>
      </c>
      <c r="C23" s="17" t="s">
        <v>47</v>
      </c>
      <c r="D23" s="17" t="s">
        <v>21</v>
      </c>
      <c r="E23" s="17" t="s">
        <v>29</v>
      </c>
      <c r="F23" s="27">
        <v>0</v>
      </c>
      <c r="G23" s="27">
        <v>0</v>
      </c>
      <c r="H23" s="27">
        <v>3757</v>
      </c>
      <c r="I23" s="27">
        <f t="shared" si="2"/>
        <v>750</v>
      </c>
      <c r="J23" s="27">
        <v>200</v>
      </c>
      <c r="K23" s="27">
        <f>3000+413.27+3000</f>
        <v>6413.27</v>
      </c>
      <c r="L23" s="27">
        <v>250</v>
      </c>
      <c r="M23" s="27">
        <f>200+360</f>
        <v>560</v>
      </c>
      <c r="N23" s="24">
        <f t="shared" si="0"/>
        <v>11930.27</v>
      </c>
      <c r="O23" s="27">
        <v>0</v>
      </c>
      <c r="P23" s="27">
        <v>0</v>
      </c>
      <c r="Q23" s="28">
        <f>6802.26+350.41+338+1752.04+58.28</f>
        <v>9300.99</v>
      </c>
      <c r="R23" s="26">
        <f t="shared" si="1"/>
        <v>2629.2800000000007</v>
      </c>
      <c r="S23" s="25">
        <v>0</v>
      </c>
    </row>
    <row r="24" spans="1:21" ht="60" x14ac:dyDescent="0.25">
      <c r="A24" s="9">
        <v>13</v>
      </c>
      <c r="B24" s="1">
        <v>11</v>
      </c>
      <c r="C24" s="2" t="s">
        <v>44</v>
      </c>
      <c r="D24" s="2" t="s">
        <v>45</v>
      </c>
      <c r="E24" s="2" t="s">
        <v>46</v>
      </c>
      <c r="F24" s="29">
        <v>0</v>
      </c>
      <c r="G24" s="29">
        <v>0</v>
      </c>
      <c r="H24" s="29">
        <v>1555</v>
      </c>
      <c r="I24" s="29">
        <v>0</v>
      </c>
      <c r="J24" s="29">
        <v>0</v>
      </c>
      <c r="K24" s="29">
        <f>1600+248.8</f>
        <v>1848.8</v>
      </c>
      <c r="L24" s="29">
        <v>250</v>
      </c>
      <c r="M24" s="29">
        <f>200+300</f>
        <v>500</v>
      </c>
      <c r="N24" s="24">
        <f t="shared" si="0"/>
        <v>4153.8</v>
      </c>
      <c r="O24" s="29">
        <v>0</v>
      </c>
      <c r="P24" s="29">
        <v>0</v>
      </c>
      <c r="Q24" s="25">
        <f>117.11+429.42</f>
        <v>546.53</v>
      </c>
      <c r="R24" s="26">
        <f t="shared" si="1"/>
        <v>3607.2700000000004</v>
      </c>
      <c r="S24" s="25">
        <v>0</v>
      </c>
    </row>
    <row r="25" spans="1:21" ht="36.75" thickBot="1" x14ac:dyDescent="0.3">
      <c r="A25" s="19">
        <v>14</v>
      </c>
      <c r="B25" s="1">
        <v>11</v>
      </c>
      <c r="C25" s="2" t="s">
        <v>49</v>
      </c>
      <c r="D25" s="2" t="s">
        <v>50</v>
      </c>
      <c r="E25" s="17" t="s">
        <v>41</v>
      </c>
      <c r="F25" s="27">
        <v>0</v>
      </c>
      <c r="G25" s="27">
        <v>0</v>
      </c>
      <c r="H25" s="27">
        <v>6759</v>
      </c>
      <c r="I25" s="27">
        <v>0</v>
      </c>
      <c r="J25" s="27">
        <v>0</v>
      </c>
      <c r="K25" s="27">
        <f>3500+3500+608.31</f>
        <v>7608.3099999999995</v>
      </c>
      <c r="L25" s="27">
        <v>250</v>
      </c>
      <c r="M25" s="27">
        <v>200</v>
      </c>
      <c r="N25" s="26">
        <f t="shared" si="0"/>
        <v>14817.31</v>
      </c>
      <c r="O25" s="27">
        <v>0</v>
      </c>
      <c r="P25" s="27">
        <v>0</v>
      </c>
      <c r="Q25" s="28">
        <f>195.78+437.02+340+2185.1</f>
        <v>3157.8999999999996</v>
      </c>
      <c r="R25" s="26">
        <f t="shared" si="1"/>
        <v>11659.41</v>
      </c>
      <c r="S25" s="28">
        <v>0</v>
      </c>
    </row>
    <row r="26" spans="1:21" ht="15.75" thickBot="1" x14ac:dyDescent="0.3">
      <c r="E26" s="30" t="s">
        <v>62</v>
      </c>
      <c r="F26" s="31">
        <f>SUM(F12:F25)</f>
        <v>0</v>
      </c>
      <c r="G26" s="31">
        <f t="shared" ref="G26:S26" si="3">SUM(G12:G25)</f>
        <v>0</v>
      </c>
      <c r="H26" s="31">
        <f t="shared" si="3"/>
        <v>80780</v>
      </c>
      <c r="I26" s="31">
        <f t="shared" si="3"/>
        <v>7500</v>
      </c>
      <c r="J26" s="31">
        <f t="shared" si="3"/>
        <v>1515</v>
      </c>
      <c r="K26" s="31">
        <f t="shared" si="3"/>
        <v>98428.63</v>
      </c>
      <c r="L26" s="31">
        <f t="shared" si="3"/>
        <v>3500</v>
      </c>
      <c r="M26" s="31">
        <f t="shared" si="3"/>
        <v>6845.41</v>
      </c>
      <c r="N26" s="31">
        <f t="shared" si="3"/>
        <v>198569.04</v>
      </c>
      <c r="O26" s="31">
        <f t="shared" si="3"/>
        <v>0</v>
      </c>
      <c r="P26" s="31">
        <f t="shared" si="3"/>
        <v>0</v>
      </c>
      <c r="Q26" s="31">
        <f t="shared" si="3"/>
        <v>73017.156000000003</v>
      </c>
      <c r="R26" s="31">
        <f t="shared" si="3"/>
        <v>125551.88399999999</v>
      </c>
      <c r="S26" s="32">
        <f t="shared" si="3"/>
        <v>0</v>
      </c>
    </row>
    <row r="28" spans="1:21" x14ac:dyDescent="0.25">
      <c r="T28"/>
      <c r="U28"/>
    </row>
    <row r="29" spans="1:21" x14ac:dyDescent="0.25">
      <c r="T29"/>
      <c r="U29"/>
    </row>
    <row r="30" spans="1:21" x14ac:dyDescent="0.25">
      <c r="T30"/>
      <c r="U30"/>
    </row>
    <row r="31" spans="1:21" x14ac:dyDescent="0.25">
      <c r="T31"/>
      <c r="U31"/>
    </row>
    <row r="32" spans="1:21" x14ac:dyDescent="0.25">
      <c r="T32"/>
      <c r="U32"/>
    </row>
    <row r="33" spans="20:21" x14ac:dyDescent="0.25">
      <c r="T33"/>
      <c r="U33"/>
    </row>
    <row r="34" spans="20:21" x14ac:dyDescent="0.25">
      <c r="T34"/>
      <c r="U34"/>
    </row>
    <row r="35" spans="20:21" x14ac:dyDescent="0.25">
      <c r="T35"/>
      <c r="U35"/>
    </row>
  </sheetData>
  <mergeCells count="9">
    <mergeCell ref="A10:S10"/>
    <mergeCell ref="A1:S1"/>
    <mergeCell ref="A2:S2"/>
    <mergeCell ref="A3:S3"/>
    <mergeCell ref="A4:S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scale="51" orientation="landscape" r:id="rId1"/>
  <ignoredErrors>
    <ignoredError sqref="R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GT</vt:lpstr>
      <vt:lpstr>'ARTICULO 10 NUMERAL 4 GT'!Área_de_impresión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Edwin Alexander Villeda Portillo</cp:lastModifiedBy>
  <cp:lastPrinted>2026-07-03T16:52:53Z</cp:lastPrinted>
  <dcterms:created xsi:type="dcterms:W3CDTF">2017-12-05T18:01:17Z</dcterms:created>
  <dcterms:modified xsi:type="dcterms:W3CDTF">2026-07-03T16:52:59Z</dcterms:modified>
</cp:coreProperties>
</file>