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FEBRERO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L15" i="9" l="1"/>
  <c r="K15" i="9"/>
  <c r="O15" i="9" s="1"/>
  <c r="J15" i="9"/>
  <c r="I16" i="9"/>
  <c r="J16" i="9"/>
  <c r="L20" i="9"/>
  <c r="J20" i="9"/>
  <c r="Q18" i="9"/>
  <c r="L18" i="9"/>
  <c r="O20" i="9" l="1"/>
  <c r="Q20" i="9" s="1"/>
  <c r="Q22" i="9"/>
  <c r="L22" i="9"/>
  <c r="I22" i="9"/>
  <c r="Q23" i="9" l="1"/>
  <c r="Q13" i="9"/>
  <c r="L13" i="9" l="1"/>
  <c r="L17" i="9" l="1"/>
  <c r="I17" i="9"/>
  <c r="Q17" i="9"/>
  <c r="Q24" i="9" l="1"/>
  <c r="Q15" i="9" l="1"/>
  <c r="L12" i="9" l="1"/>
  <c r="Q12" i="9" l="1"/>
  <c r="Q25" i="9" l="1"/>
  <c r="L14" i="9" l="1"/>
  <c r="L21" i="9" l="1"/>
  <c r="J21" i="9" l="1"/>
  <c r="O21" i="9" l="1"/>
  <c r="Q21" i="9" s="1"/>
  <c r="L23" i="9" l="1"/>
  <c r="J23" i="9"/>
  <c r="L16" i="9" l="1"/>
  <c r="L19" i="9" l="1"/>
  <c r="Q19" i="9" s="1"/>
  <c r="O14" i="9"/>
  <c r="Q14" i="9" s="1"/>
  <c r="O16" i="9" l="1"/>
  <c r="Q16" i="9" s="1"/>
</calcChain>
</file>

<file path=xl/sharedStrings.xml><?xml version="1.0" encoding="utf-8"?>
<sst xmlns="http://schemas.openxmlformats.org/spreadsheetml/2006/main" count="69" uniqueCount="58">
  <si>
    <t>CARGO</t>
  </si>
  <si>
    <t>DEPENDENCIA</t>
  </si>
  <si>
    <t xml:space="preserve">No. 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</si>
  <si>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</si>
  <si>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</si>
  <si>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</si>
  <si>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</si>
  <si>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</si>
  <si>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</si>
  <si>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</si>
  <si>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</si>
  <si>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</si>
  <si>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</si>
  <si>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</si>
  <si>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</si>
  <si>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</si>
  <si>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</si>
  <si>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</si>
  <si>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</si>
  <si>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</si>
  <si>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</si>
  <si>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</si>
  <si>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</si>
  <si>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</si>
  <si>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</si>
  <si>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</si>
  <si>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</si>
  <si>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</si>
  <si>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</si>
  <si>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</si>
  <si>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</si>
  <si>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</si>
  <si>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</si>
  <si>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</si>
  <si>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</si>
  <si>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</si>
  <si>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KATTERYN DENNIS MARTINEZ ZACARIAS</t>
  </si>
  <si>
    <t>DIRECCION DE ANALISIS ECONÓMICO</t>
  </si>
  <si>
    <t>AMPARO ALEJANDRA GALINDO EGUIZABAL</t>
  </si>
  <si>
    <t>PROGRAMA DE APOYO AL COMERCIO UNIDAD EJECUTORA 107</t>
  </si>
  <si>
    <t>DIRECCION DE POLITICA DE COMERCIO EXTERIOR</t>
  </si>
  <si>
    <t>YONY ROLANDO CIFUENTES VELASQUEZ</t>
  </si>
  <si>
    <t>DENISSE GERALDINE SOSA ANDRADE</t>
  </si>
  <si>
    <t>ASISTENTE PROFESIONAL IV-DERECHO</t>
  </si>
  <si>
    <t>HELEN LUCIA ABADILLO ROSALES</t>
  </si>
  <si>
    <t>ILEANA MARIBEL PALMA AVALOS DE PIERRI</t>
  </si>
  <si>
    <t>ASESOR PROFESIONAL ESPECIALIZADO III-ECONOMIA-</t>
  </si>
  <si>
    <t>ENCARGADO:  AMNER ADILIO  GONZÁLEZ HERNÁNDEZ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</si>
  <si>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</si>
  <si>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CORRESPONDE AL MES DE:  ENERO  2026</t>
  </si>
  <si>
    <t>YESSIKA GABRIELA GIRÓN HERNÁNDEZ</t>
  </si>
  <si>
    <t>THELMA BEATRIZ BORRAYO GALINDO</t>
  </si>
  <si>
    <t>YANETH NOEMY MAYEN MAYEN</t>
  </si>
  <si>
    <t>ASESOR PROFESIONAL ESPECIALIZADA I-ECONOMÍA</t>
  </si>
  <si>
    <t>DEPARTAMENTO DE INTEGRACIÓN ECONÓMICA</t>
  </si>
  <si>
    <t>NOMBRES Y APELLIDOS                            (EMPLEADO/SERVIDOR PÚBLICO)</t>
  </si>
  <si>
    <t>RENGLÓN</t>
  </si>
  <si>
    <t>FECHA DE ACTUALIZACIÓN:  6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</si>
</sst>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Q&quot;#,##0.00;[Red]\-&quot;Q&quot;#,##0.00"/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569210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topLeftCell="A7" zoomScale="93" zoomScaleNormal="93" workbookViewId="0">
      <selection activeCell="T19" sqref="T19"/>
    </sheetView>
  </sheetViews>
  <sheetFormatPr baseColWidth="10" defaultRowHeight="15" x14ac:dyDescent="0.25"/>
  <cols>
    <col min="1" max="1" width="3.7109375" style="5" customWidth="1"/>
    <col min="2" max="2" width="9.28515625" customWidth="1"/>
    <col min="3" max="3" width="26.7109375" customWidth="1"/>
    <col min="4" max="4" width="18.7109375" customWidth="1"/>
    <col min="5" max="5" width="16.7109375" customWidth="1"/>
    <col min="6" max="6" width="7.5703125" customWidth="1"/>
    <col min="7" max="7" width="9.710937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9.85546875" style="5" customWidth="1"/>
    <col min="18" max="18" width="9.5703125" style="5" customWidth="1"/>
    <col min="19" max="19" width="4.140625" customWidth="1"/>
    <col min="20" max="20" width="14" style="5" customWidth="1"/>
  </cols>
  <sheetData>
    <row r="1" spans="1:20" ht="15.75" x14ac:dyDescent="0.25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0" ht="15.75" x14ac:dyDescent="0.25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ht="15.75" x14ac:dyDescent="0.25">
      <c r="A3" s="28" t="s">
        <v>35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0" ht="15.75" x14ac:dyDescent="0.25">
      <c r="A4" s="27" t="s">
        <v>31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ht="15.75" x14ac:dyDescent="0.25">
      <c r="A5" s="29" t="s">
        <v>47</v>
      </c>
      <c r="B5" s="29"/>
      <c r="C5" s="29"/>
      <c r="D5" s="29"/>
      <c r="E5" s="29"/>
      <c r="F5" s="29"/>
      <c r="R5"/>
      <c r="T5"/>
    </row>
    <row r="6" spans="1:20" ht="15.75" x14ac:dyDescent="0.25">
      <c r="A6" s="29" t="s">
        <v>48</v>
      </c>
      <c r="B6" s="29"/>
      <c r="C6" s="29"/>
      <c r="D6" s="29"/>
      <c r="E6" s="29"/>
      <c r="F6" s="29"/>
      <c r="R6"/>
      <c r="T6"/>
    </row>
    <row r="7" spans="1:20" ht="15.75" x14ac:dyDescent="0.25">
      <c r="A7" s="29" t="s">
        <v>57</v>
      </c>
      <c r="B7" s="29"/>
      <c r="C7" s="29"/>
      <c r="D7" s="29"/>
      <c r="E7" s="29"/>
      <c r="F7" s="29"/>
      <c r="R7"/>
      <c r="T7"/>
    </row>
    <row r="8" spans="1:20" ht="15.75" x14ac:dyDescent="0.25">
      <c r="A8" s="29" t="s">
        <v>49</v>
      </c>
      <c r="B8" s="29"/>
      <c r="C8" s="29"/>
      <c r="D8" s="29"/>
      <c r="E8" s="29"/>
      <c r="F8" s="29"/>
      <c r="R8"/>
      <c r="T8"/>
    </row>
    <row r="9" spans="1:20" ht="13.5" customHeight="1" x14ac:dyDescent="0.25">
      <c r="A9" s="2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5"/>
      <c r="R9" s="10"/>
    </row>
    <row r="10" spans="1:20" ht="21" customHeight="1" thickBot="1" x14ac:dyDescent="0.3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20" ht="38.25" customHeight="1" x14ac:dyDescent="0.25">
      <c r="A11" s="11" t="s">
        <v>2</v>
      </c>
      <c r="B11" s="11" t="s">
        <v>56</v>
      </c>
      <c r="C11" s="12" t="s">
        <v>55</v>
      </c>
      <c r="D11" s="11" t="s">
        <v>0</v>
      </c>
      <c r="E11" s="11" t="s">
        <v>1</v>
      </c>
      <c r="F11" s="13" t="s">
        <v>13</v>
      </c>
      <c r="G11" s="13" t="s">
        <v>3</v>
      </c>
      <c r="H11" s="13" t="s">
        <v>7</v>
      </c>
      <c r="I11" s="13" t="s">
        <v>4</v>
      </c>
      <c r="J11" s="13" t="s">
        <v>5</v>
      </c>
      <c r="K11" s="13" t="s">
        <v>6</v>
      </c>
      <c r="L11" s="13" t="s">
        <v>26</v>
      </c>
      <c r="M11" s="13" t="s">
        <v>12</v>
      </c>
      <c r="N11" s="13" t="s">
        <v>14</v>
      </c>
      <c r="O11" s="13" t="s">
        <v>8</v>
      </c>
      <c r="P11" s="13" t="s">
        <v>9</v>
      </c>
      <c r="Q11" s="13" t="s">
        <v>10</v>
      </c>
      <c r="R11" s="17" t="s">
        <v>11</v>
      </c>
      <c r="S11" s="5"/>
    </row>
    <row r="12" spans="1:20" ht="36" x14ac:dyDescent="0.3">
      <c r="A12" s="14">
        <v>1</v>
      </c>
      <c r="B12" s="15">
        <v>11</v>
      </c>
      <c r="C12" s="16" t="s">
        <v>41</v>
      </c>
      <c r="D12" s="4" t="s">
        <v>20</v>
      </c>
      <c r="E12" s="4" t="s">
        <v>40</v>
      </c>
      <c r="F12" s="6">
        <v>0</v>
      </c>
      <c r="G12" s="6">
        <v>10949</v>
      </c>
      <c r="H12" s="6">
        <v>0</v>
      </c>
      <c r="I12" s="6">
        <v>0</v>
      </c>
      <c r="J12" s="6">
        <v>750</v>
      </c>
      <c r="K12" s="6">
        <v>4500</v>
      </c>
      <c r="L12" s="6">
        <f>985.41+250+200</f>
        <v>1435.4099999999999</v>
      </c>
      <c r="M12" s="6">
        <v>0</v>
      </c>
      <c r="N12" s="6">
        <v>0</v>
      </c>
      <c r="O12" s="6">
        <v>22134.41</v>
      </c>
      <c r="P12" s="20">
        <v>4988.91</v>
      </c>
      <c r="Q12" s="21">
        <f>O12-P12</f>
        <v>17145.5</v>
      </c>
      <c r="R12" s="18">
        <v>0</v>
      </c>
      <c r="S12" s="19"/>
      <c r="T12" s="9"/>
    </row>
    <row r="13" spans="1:20" ht="36" x14ac:dyDescent="0.3">
      <c r="A13" s="14">
        <v>2</v>
      </c>
      <c r="B13" s="15">
        <v>11</v>
      </c>
      <c r="C13" s="16" t="s">
        <v>42</v>
      </c>
      <c r="D13" s="4" t="s">
        <v>43</v>
      </c>
      <c r="E13" s="2" t="s">
        <v>18</v>
      </c>
      <c r="F13" s="6">
        <v>0</v>
      </c>
      <c r="G13" s="6">
        <v>2278.27</v>
      </c>
      <c r="H13" s="6">
        <v>0</v>
      </c>
      <c r="I13" s="6">
        <v>0</v>
      </c>
      <c r="J13" s="6">
        <v>1493.33</v>
      </c>
      <c r="K13" s="6">
        <v>2333.33</v>
      </c>
      <c r="L13" s="6">
        <f>46.67+233.33+186.67+364.52+163.33+336</f>
        <v>1330.52</v>
      </c>
      <c r="M13" s="6">
        <v>0</v>
      </c>
      <c r="N13" s="6">
        <v>0</v>
      </c>
      <c r="O13" s="6">
        <v>7966.56</v>
      </c>
      <c r="P13" s="20">
        <v>4026.9</v>
      </c>
      <c r="Q13" s="21">
        <f>O13-P13</f>
        <v>3939.6600000000003</v>
      </c>
      <c r="R13" s="18">
        <v>0</v>
      </c>
      <c r="S13" s="19"/>
      <c r="T13" s="9"/>
    </row>
    <row r="14" spans="1:20" ht="36" x14ac:dyDescent="0.3">
      <c r="A14" s="24">
        <v>3</v>
      </c>
      <c r="B14" s="1">
        <v>11</v>
      </c>
      <c r="C14" s="2" t="s">
        <v>16</v>
      </c>
      <c r="D14" s="2" t="s">
        <v>22</v>
      </c>
      <c r="E14" s="2" t="s">
        <v>18</v>
      </c>
      <c r="F14" s="6">
        <v>0</v>
      </c>
      <c r="G14" s="6">
        <v>6759</v>
      </c>
      <c r="H14" s="6">
        <v>0</v>
      </c>
      <c r="I14" s="6">
        <v>0</v>
      </c>
      <c r="J14" s="6">
        <v>0</v>
      </c>
      <c r="K14" s="6">
        <v>3500</v>
      </c>
      <c r="L14" s="6">
        <f>250+200+608.31+240+3500+90</f>
        <v>4888.3099999999995</v>
      </c>
      <c r="M14" s="6">
        <v>0</v>
      </c>
      <c r="N14" s="6">
        <v>0</v>
      </c>
      <c r="O14" s="6">
        <f t="shared" ref="O14:O16" si="0">SUM(G14:L14)</f>
        <v>15147.31</v>
      </c>
      <c r="P14" s="20">
        <v>10893.22</v>
      </c>
      <c r="Q14" s="22">
        <f>O14-P14</f>
        <v>4254.09</v>
      </c>
      <c r="R14" s="18">
        <v>0</v>
      </c>
      <c r="S14" s="19"/>
    </row>
    <row r="15" spans="1:20" s="5" customFormat="1" ht="48" x14ac:dyDescent="0.3">
      <c r="A15" s="24">
        <v>4</v>
      </c>
      <c r="B15" s="7">
        <v>11</v>
      </c>
      <c r="C15" s="4" t="s">
        <v>38</v>
      </c>
      <c r="D15" s="4" t="s">
        <v>22</v>
      </c>
      <c r="E15" s="4" t="s">
        <v>39</v>
      </c>
      <c r="F15" s="6">
        <v>0</v>
      </c>
      <c r="G15" s="6">
        <v>872.13</v>
      </c>
      <c r="H15" s="6">
        <v>0</v>
      </c>
      <c r="I15" s="6">
        <v>0</v>
      </c>
      <c r="J15" s="6">
        <f>48.39+48.39</f>
        <v>96.78</v>
      </c>
      <c r="K15" s="6">
        <f>32.26+25.81+78.49</f>
        <v>136.56</v>
      </c>
      <c r="L15" s="6">
        <f>451.61+451.61</f>
        <v>903.22</v>
      </c>
      <c r="M15" s="6">
        <v>0</v>
      </c>
      <c r="N15" s="6">
        <v>0</v>
      </c>
      <c r="O15" s="6">
        <f>F15+G15+H15+I15+J15+K15+L15+M15+N15</f>
        <v>2008.69</v>
      </c>
      <c r="P15" s="20">
        <v>382.31</v>
      </c>
      <c r="Q15" s="22">
        <f>O15-P15</f>
        <v>1626.38</v>
      </c>
      <c r="R15" s="18">
        <v>0</v>
      </c>
      <c r="S15" s="19"/>
    </row>
    <row r="16" spans="1:20" ht="36" x14ac:dyDescent="0.3">
      <c r="A16" s="24">
        <v>5</v>
      </c>
      <c r="B16" s="1">
        <v>11</v>
      </c>
      <c r="C16" s="2" t="s">
        <v>17</v>
      </c>
      <c r="D16" s="2" t="s">
        <v>23</v>
      </c>
      <c r="E16" s="2" t="s">
        <v>18</v>
      </c>
      <c r="F16" s="6">
        <v>0</v>
      </c>
      <c r="G16" s="6">
        <v>5373</v>
      </c>
      <c r="H16" s="6">
        <v>0</v>
      </c>
      <c r="I16" s="6">
        <f>175+25</f>
        <v>200</v>
      </c>
      <c r="J16" s="6">
        <f>375+375</f>
        <v>750</v>
      </c>
      <c r="K16" s="6">
        <v>3500</v>
      </c>
      <c r="L16" s="6">
        <f>250+200+483.57+360+3500</f>
        <v>4793.57</v>
      </c>
      <c r="M16" s="6">
        <v>0</v>
      </c>
      <c r="N16" s="6">
        <v>0</v>
      </c>
      <c r="O16" s="6">
        <f t="shared" si="0"/>
        <v>14616.57</v>
      </c>
      <c r="P16" s="6">
        <v>4374.24</v>
      </c>
      <c r="Q16" s="22">
        <f>O16-P16</f>
        <v>10242.33</v>
      </c>
      <c r="R16" s="18">
        <v>0</v>
      </c>
      <c r="S16" s="19"/>
    </row>
    <row r="17" spans="1:19" ht="48" x14ac:dyDescent="0.3">
      <c r="A17" s="24">
        <v>6</v>
      </c>
      <c r="B17" s="1">
        <v>11</v>
      </c>
      <c r="C17" s="4" t="s">
        <v>19</v>
      </c>
      <c r="D17" s="4" t="s">
        <v>24</v>
      </c>
      <c r="E17" s="4" t="s">
        <v>18</v>
      </c>
      <c r="F17" s="6">
        <v>0</v>
      </c>
      <c r="G17" s="6">
        <v>5373</v>
      </c>
      <c r="H17" s="6">
        <v>0</v>
      </c>
      <c r="I17" s="6">
        <f>175+25</f>
        <v>200</v>
      </c>
      <c r="J17" s="6">
        <v>750</v>
      </c>
      <c r="K17" s="6">
        <v>3500</v>
      </c>
      <c r="L17" s="6">
        <f>3500+483.57+200+250</f>
        <v>4433.57</v>
      </c>
      <c r="M17" s="6">
        <v>0</v>
      </c>
      <c r="N17" s="6">
        <v>0</v>
      </c>
      <c r="O17" s="6">
        <v>14616.57</v>
      </c>
      <c r="P17" s="20">
        <v>3033.35</v>
      </c>
      <c r="Q17" s="22">
        <f t="shared" ref="Q17:Q18" si="1">+O17-P17</f>
        <v>11583.22</v>
      </c>
      <c r="R17" s="18">
        <v>0</v>
      </c>
      <c r="S17" s="19"/>
    </row>
    <row r="18" spans="1:19" ht="48" x14ac:dyDescent="0.3">
      <c r="A18" s="24">
        <v>7</v>
      </c>
      <c r="B18" s="1">
        <v>11</v>
      </c>
      <c r="C18" s="4" t="s">
        <v>44</v>
      </c>
      <c r="D18" s="4" t="s">
        <v>25</v>
      </c>
      <c r="E18" s="4" t="s">
        <v>39</v>
      </c>
      <c r="F18" s="6">
        <v>0</v>
      </c>
      <c r="G18" s="6">
        <v>5373</v>
      </c>
      <c r="H18" s="6">
        <v>0</v>
      </c>
      <c r="I18" s="6">
        <v>0</v>
      </c>
      <c r="J18" s="6">
        <v>750</v>
      </c>
      <c r="K18" s="6">
        <v>3500</v>
      </c>
      <c r="L18" s="6">
        <f>3500+483.57+200+250</f>
        <v>4433.57</v>
      </c>
      <c r="M18" s="6">
        <v>0</v>
      </c>
      <c r="N18" s="6">
        <v>0</v>
      </c>
      <c r="O18" s="6">
        <v>14056.57</v>
      </c>
      <c r="P18" s="20">
        <v>2919.19</v>
      </c>
      <c r="Q18" s="22">
        <f t="shared" si="1"/>
        <v>11137.38</v>
      </c>
      <c r="R18" s="18">
        <v>0</v>
      </c>
      <c r="S18" s="19"/>
    </row>
    <row r="19" spans="1:19" ht="36" x14ac:dyDescent="0.3">
      <c r="A19" s="24">
        <v>8</v>
      </c>
      <c r="B19" s="1">
        <v>11</v>
      </c>
      <c r="C19" s="2" t="s">
        <v>51</v>
      </c>
      <c r="D19" s="2" t="s">
        <v>25</v>
      </c>
      <c r="E19" s="2" t="s">
        <v>18</v>
      </c>
      <c r="F19" s="6">
        <v>0</v>
      </c>
      <c r="G19" s="6">
        <v>5373</v>
      </c>
      <c r="H19" s="6">
        <v>0</v>
      </c>
      <c r="I19" s="6">
        <v>175</v>
      </c>
      <c r="J19" s="6">
        <v>750</v>
      </c>
      <c r="K19" s="6">
        <v>3500</v>
      </c>
      <c r="L19" s="6">
        <f>250+200+483.57+360+3500</f>
        <v>4793.57</v>
      </c>
      <c r="M19" s="6">
        <v>0</v>
      </c>
      <c r="N19" s="6">
        <v>0</v>
      </c>
      <c r="O19" s="6">
        <v>14616.57</v>
      </c>
      <c r="P19" s="20">
        <v>7952.1</v>
      </c>
      <c r="Q19" s="22">
        <f>O19-P19</f>
        <v>6664.4699999999993</v>
      </c>
      <c r="R19" s="18">
        <v>0</v>
      </c>
      <c r="S19" s="19"/>
    </row>
    <row r="20" spans="1:19" ht="36" x14ac:dyDescent="0.3">
      <c r="A20" s="24">
        <v>9</v>
      </c>
      <c r="B20" s="1">
        <v>11</v>
      </c>
      <c r="C20" s="2" t="s">
        <v>52</v>
      </c>
      <c r="D20" s="2" t="s">
        <v>53</v>
      </c>
      <c r="E20" s="2" t="s">
        <v>54</v>
      </c>
      <c r="F20" s="6">
        <v>0</v>
      </c>
      <c r="G20" s="6">
        <v>4679.71</v>
      </c>
      <c r="H20" s="6">
        <v>0</v>
      </c>
      <c r="I20" s="6">
        <v>0</v>
      </c>
      <c r="J20" s="6">
        <f>326.61+326.61</f>
        <v>653.22</v>
      </c>
      <c r="K20" s="6">
        <v>3048.39</v>
      </c>
      <c r="L20" s="6">
        <f>3048.39+217.74+174.19+421.17</f>
        <v>3861.4900000000002</v>
      </c>
      <c r="M20" s="6">
        <v>0</v>
      </c>
      <c r="N20" s="6">
        <v>0</v>
      </c>
      <c r="O20" s="23">
        <f>F20+G20+H20+I20+J20+K20+L20+M20+N20</f>
        <v>12242.81</v>
      </c>
      <c r="P20" s="20">
        <v>2772.47</v>
      </c>
      <c r="Q20" s="22">
        <f>O20-P20</f>
        <v>9470.34</v>
      </c>
      <c r="R20" s="18">
        <v>0</v>
      </c>
      <c r="S20" s="19"/>
    </row>
    <row r="21" spans="1:19" ht="48" x14ac:dyDescent="0.3">
      <c r="A21" s="24">
        <v>10</v>
      </c>
      <c r="B21" s="1">
        <v>11</v>
      </c>
      <c r="C21" s="2" t="s">
        <v>34</v>
      </c>
      <c r="D21" s="2" t="s">
        <v>20</v>
      </c>
      <c r="E21" s="2" t="s">
        <v>21</v>
      </c>
      <c r="F21" s="6">
        <v>0</v>
      </c>
      <c r="G21" s="6">
        <v>10949</v>
      </c>
      <c r="H21" s="6">
        <v>0</v>
      </c>
      <c r="I21" s="6">
        <v>0</v>
      </c>
      <c r="J21" s="6">
        <f>375+375</f>
        <v>750</v>
      </c>
      <c r="K21" s="6">
        <v>4500</v>
      </c>
      <c r="L21" s="6">
        <f>250+200+985.41+4500</f>
        <v>5935.41</v>
      </c>
      <c r="M21" s="6">
        <v>0</v>
      </c>
      <c r="N21" s="6">
        <v>0</v>
      </c>
      <c r="O21" s="6">
        <f t="shared" ref="O21" si="2">SUM(G21:L21)</f>
        <v>22134.41</v>
      </c>
      <c r="P21" s="20">
        <v>4988.91</v>
      </c>
      <c r="Q21" s="22">
        <f t="shared" ref="Q21" si="3">+O21-P21</f>
        <v>17145.5</v>
      </c>
      <c r="R21" s="18">
        <v>0</v>
      </c>
      <c r="S21" s="19"/>
    </row>
    <row r="22" spans="1:19" ht="48" x14ac:dyDescent="0.3">
      <c r="A22" s="24">
        <v>11</v>
      </c>
      <c r="B22" s="1">
        <v>11</v>
      </c>
      <c r="C22" s="2" t="s">
        <v>45</v>
      </c>
      <c r="D22" s="2" t="s">
        <v>46</v>
      </c>
      <c r="E22" s="2" t="s">
        <v>27</v>
      </c>
      <c r="F22" s="6">
        <v>0</v>
      </c>
      <c r="G22" s="6">
        <v>6297</v>
      </c>
      <c r="H22" s="6">
        <v>0</v>
      </c>
      <c r="I22" s="6">
        <f>175+25</f>
        <v>200</v>
      </c>
      <c r="J22" s="6">
        <v>750</v>
      </c>
      <c r="K22" s="6">
        <v>3500</v>
      </c>
      <c r="L22" s="6">
        <f>250+200+566.73+360+3500</f>
        <v>4876.7299999999996</v>
      </c>
      <c r="M22" s="6">
        <v>0</v>
      </c>
      <c r="N22" s="6">
        <v>0</v>
      </c>
      <c r="O22" s="6">
        <v>15119.76</v>
      </c>
      <c r="P22" s="20">
        <v>3243.53</v>
      </c>
      <c r="Q22" s="22">
        <f t="shared" ref="Q22" si="4">+O22-P22</f>
        <v>11876.23</v>
      </c>
      <c r="R22" s="18">
        <v>0</v>
      </c>
      <c r="S22" s="19"/>
    </row>
    <row r="23" spans="1:19" ht="48" x14ac:dyDescent="0.3">
      <c r="A23" s="24">
        <v>12</v>
      </c>
      <c r="B23" s="7">
        <v>11</v>
      </c>
      <c r="C23" s="4" t="s">
        <v>32</v>
      </c>
      <c r="D23" s="4" t="s">
        <v>33</v>
      </c>
      <c r="E23" s="4" t="s">
        <v>27</v>
      </c>
      <c r="F23" s="6">
        <v>0</v>
      </c>
      <c r="G23" s="6">
        <v>4449</v>
      </c>
      <c r="H23" s="6">
        <v>0</v>
      </c>
      <c r="I23" s="6">
        <v>175</v>
      </c>
      <c r="J23" s="6">
        <f>375+375</f>
        <v>750</v>
      </c>
      <c r="K23" s="6">
        <v>3000</v>
      </c>
      <c r="L23" s="6">
        <f>250+200+489.39+360+3000</f>
        <v>4299.3899999999994</v>
      </c>
      <c r="M23" s="6">
        <v>0</v>
      </c>
      <c r="N23" s="6">
        <v>0</v>
      </c>
      <c r="O23" s="6">
        <v>12698.39</v>
      </c>
      <c r="P23" s="20">
        <v>2671.83</v>
      </c>
      <c r="Q23" s="22">
        <f>O23-P23</f>
        <v>10026.56</v>
      </c>
      <c r="R23" s="18">
        <v>0</v>
      </c>
      <c r="S23" s="19"/>
    </row>
    <row r="24" spans="1:19" ht="36" x14ac:dyDescent="0.3">
      <c r="A24" s="24">
        <v>13</v>
      </c>
      <c r="B24" s="7">
        <v>11</v>
      </c>
      <c r="C24" s="4" t="s">
        <v>36</v>
      </c>
      <c r="D24" s="4" t="s">
        <v>20</v>
      </c>
      <c r="E24" s="4" t="s">
        <v>37</v>
      </c>
      <c r="F24" s="6">
        <v>0</v>
      </c>
      <c r="G24" s="6">
        <v>10949</v>
      </c>
      <c r="H24" s="6">
        <v>0</v>
      </c>
      <c r="I24" s="6">
        <v>0</v>
      </c>
      <c r="J24" s="6">
        <v>375</v>
      </c>
      <c r="K24" s="6">
        <v>4500</v>
      </c>
      <c r="L24" s="6">
        <v>1810.4099999999999</v>
      </c>
      <c r="M24" s="6">
        <v>0</v>
      </c>
      <c r="N24" s="6">
        <v>0</v>
      </c>
      <c r="O24" s="6">
        <v>22134.41</v>
      </c>
      <c r="P24" s="20">
        <v>12404.01</v>
      </c>
      <c r="Q24" s="22">
        <f>O24-P24</f>
        <v>9730.4</v>
      </c>
      <c r="R24" s="18">
        <v>0</v>
      </c>
      <c r="S24" s="19"/>
    </row>
    <row r="25" spans="1:19" ht="36" x14ac:dyDescent="0.3">
      <c r="A25" s="24">
        <v>14</v>
      </c>
      <c r="B25" s="1">
        <v>11</v>
      </c>
      <c r="C25" s="2" t="s">
        <v>50</v>
      </c>
      <c r="D25" s="2" t="s">
        <v>28</v>
      </c>
      <c r="E25" s="2" t="s">
        <v>37</v>
      </c>
      <c r="F25" s="3">
        <v>0</v>
      </c>
      <c r="G25" s="3">
        <v>3757</v>
      </c>
      <c r="H25" s="3">
        <v>0</v>
      </c>
      <c r="I25" s="6">
        <v>200</v>
      </c>
      <c r="J25" s="3">
        <v>750</v>
      </c>
      <c r="K25" s="3">
        <v>3000</v>
      </c>
      <c r="L25" s="3">
        <v>4198.2700000000004</v>
      </c>
      <c r="M25" s="3">
        <v>0</v>
      </c>
      <c r="N25" s="3">
        <v>0</v>
      </c>
      <c r="O25" s="6">
        <v>11930.27</v>
      </c>
      <c r="P25" s="20">
        <v>9299.99</v>
      </c>
      <c r="Q25" s="22">
        <f>O25-P25</f>
        <v>2630.2800000000007</v>
      </c>
      <c r="R25" s="18">
        <v>0</v>
      </c>
      <c r="S25" s="19"/>
    </row>
    <row r="26" spans="1:19" x14ac:dyDescent="0.25">
      <c r="L26" s="8"/>
      <c r="O26" s="8"/>
    </row>
    <row r="29" spans="1:19" x14ac:dyDescent="0.25">
      <c r="N29" s="8"/>
    </row>
  </sheetData>
  <mergeCells count="9">
    <mergeCell ref="A10:R10"/>
    <mergeCell ref="A1:R1"/>
    <mergeCell ref="A2:R2"/>
    <mergeCell ref="A3:R3"/>
    <mergeCell ref="A4:R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18" scale="6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2026-02-06T16:06:10Z</cp:lastPrinted>
  <dcterms:created xsi:type="dcterms:W3CDTF">2017-12-05T18:01:17Z</dcterms:created>
  <dcterms:modified xsi:type="dcterms:W3CDTF">2026-02-06T16:14:24Z</dcterms:modified>
</cp:coreProperties>
</file>