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 defaultThemeVersion="124226"/>
  <bookViews>
    <workbookView xWindow="0" yWindow="0" windowWidth="20730" windowHeight="12435" tabRatio="956"/>
  </bookViews>
  <sheets>
    <sheet name="N5 Ejec.POA" sheetId="405" r:id="rId1"/>
  </sheets>
  <definedNames>
    <definedName name="_xlnm._FilterDatabase" localSheetId="0" hidden="1">'N5 Ejec.POA'!$AC$16:$AC$32</definedName>
    <definedName name="_xlnm.Print_Area" localSheetId="0">'N5 Ejec.POA'!$B$1:$AD$32</definedName>
    <definedName name="_xlnm.Print_Titles" localSheetId="0">'N5 Ejec.POA'!$1:$2</definedName>
  </definedNames>
  <calcPr calcId="125725"/>
</workbook>
</file>

<file path=xl/calcChain.xml><?xml version="1.0" encoding="utf-8"?>
<calcChain xmlns="http://schemas.openxmlformats.org/spreadsheetml/2006/main">
  <c r="V26" i="405"/>
  <c r="V16"/>
  <c r="I16" l="1"/>
  <c r="J16"/>
  <c r="L16"/>
  <c r="R16"/>
  <c r="S16"/>
  <c r="U16"/>
  <c r="W16"/>
  <c r="X16"/>
  <c r="AB16"/>
  <c r="AD16"/>
  <c r="O17"/>
  <c r="T17"/>
  <c r="T16" s="1"/>
  <c r="Y17"/>
  <c r="K18"/>
  <c r="K16" s="1"/>
  <c r="L18"/>
  <c r="M18"/>
  <c r="M16" s="1"/>
  <c r="N18"/>
  <c r="N16" s="1"/>
  <c r="O18"/>
  <c r="P18"/>
  <c r="P16" s="1"/>
  <c r="Q18"/>
  <c r="Q16" s="1"/>
  <c r="T18"/>
  <c r="U18"/>
  <c r="Y18"/>
  <c r="Z18"/>
  <c r="AA18"/>
  <c r="AD18"/>
  <c r="O19"/>
  <c r="T19"/>
  <c r="Y19"/>
  <c r="Z19"/>
  <c r="AA19" s="1"/>
  <c r="AD19"/>
  <c r="O20"/>
  <c r="T20"/>
  <c r="Y20"/>
  <c r="O21"/>
  <c r="T21"/>
  <c r="Y21"/>
  <c r="Z21"/>
  <c r="AA21"/>
  <c r="O22"/>
  <c r="T22"/>
  <c r="Y22"/>
  <c r="Z22"/>
  <c r="AA22"/>
  <c r="O23"/>
  <c r="T23"/>
  <c r="Y23"/>
  <c r="Z23"/>
  <c r="AA23" s="1"/>
  <c r="O24"/>
  <c r="T24"/>
  <c r="Y24"/>
  <c r="Z24"/>
  <c r="AA24"/>
  <c r="K25"/>
  <c r="O25" s="1"/>
  <c r="L25"/>
  <c r="M25"/>
  <c r="N25"/>
  <c r="P25"/>
  <c r="Q25"/>
  <c r="T25"/>
  <c r="Y25"/>
  <c r="K26"/>
  <c r="L26"/>
  <c r="M26"/>
  <c r="N26"/>
  <c r="O26"/>
  <c r="P26"/>
  <c r="Q26"/>
  <c r="R26"/>
  <c r="S26"/>
  <c r="T26"/>
  <c r="U26"/>
  <c r="Y26"/>
  <c r="Z26"/>
  <c r="AA26"/>
  <c r="O27"/>
  <c r="T27"/>
  <c r="Y27"/>
  <c r="O28"/>
  <c r="T28"/>
  <c r="Y28"/>
  <c r="Z28"/>
  <c r="AA28" s="1"/>
  <c r="O29"/>
  <c r="T29"/>
  <c r="Y29"/>
  <c r="Z29"/>
  <c r="AA29"/>
  <c r="O30"/>
  <c r="T30"/>
  <c r="Y30"/>
  <c r="Z30"/>
  <c r="AA30"/>
  <c r="O31"/>
  <c r="T31"/>
  <c r="Y31"/>
  <c r="Z31" s="1"/>
  <c r="AA31" s="1"/>
  <c r="Z17" l="1"/>
  <c r="AA17" s="1"/>
  <c r="Z25"/>
  <c r="AA25" s="1"/>
  <c r="Z20"/>
  <c r="AA20" s="1"/>
  <c r="Z27"/>
  <c r="AA27" s="1"/>
  <c r="Y16"/>
  <c r="O16"/>
  <c r="Z16" s="1"/>
  <c r="AA16" s="1"/>
</calcChain>
</file>

<file path=xl/sharedStrings.xml><?xml version="1.0" encoding="utf-8"?>
<sst xmlns="http://schemas.openxmlformats.org/spreadsheetml/2006/main" count="101" uniqueCount="77">
  <si>
    <t>No.</t>
  </si>
  <si>
    <t>VISIÓN</t>
  </si>
  <si>
    <t>Ser la institución rectora del desarrollo económico nacional para crear oportunidades de inversión y generación de empleo formal.</t>
  </si>
  <si>
    <t>MISIÓN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</si>
  <si>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</si>
  <si>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>OBJETIVO ESTRATÉGICO</t>
  </si>
  <si>
    <t xml:space="preserve">Generar las condiciones que permitan la atracción de inversiones para la creación de empleo digno y así promover el desarrollo económico de los guatemaltecos.  </t>
  </si>
  <si>
    <t xml:space="preserve">VINCULACIÓN INSTITUCIONAL </t>
  </si>
  <si>
    <t xml:space="preserve">OBJETIVO OPERATIVO </t>
  </si>
  <si>
    <t xml:space="preserve"> Promover la competitividad y mejorar los niveles de productividad a nivel nacional. </t>
  </si>
  <si>
    <t xml:space="preserve">RESULTADO INSTITUCIONAL </t>
  </si>
  <si>
    <t xml:space="preserve">INDICADOR </t>
  </si>
  <si>
    <t xml:space="preserve">DIRECCIÓN DEL SISTEMA NACIONAL DE LA CALIDAD </t>
  </si>
  <si>
    <t xml:space="preserve">Acción </t>
  </si>
  <si>
    <t>Dirigir,  coordinar y unificar las actividades y políticas nacionales en materia de fijación de normas y optimización de acciones orientadas a promover la competitividad del país.</t>
  </si>
  <si>
    <t xml:space="preserve">Actividad </t>
  </si>
  <si>
    <t xml:space="preserve"> Servicios de Normalización, Metrología y Acreditación.</t>
  </si>
  <si>
    <t xml:space="preserve">PRODUCTO </t>
  </si>
  <si>
    <t>SUBPRODUCTO</t>
  </si>
  <si>
    <t xml:space="preserve">ACCIONES </t>
  </si>
  <si>
    <t>UNIDAD DE MEDIDA</t>
  </si>
  <si>
    <t xml:space="preserve">META INICIAL </t>
  </si>
  <si>
    <t xml:space="preserve">META VIGENTE  </t>
  </si>
  <si>
    <t xml:space="preserve">Ene  </t>
  </si>
  <si>
    <t xml:space="preserve">Feb       </t>
  </si>
  <si>
    <t xml:space="preserve">Mar </t>
  </si>
  <si>
    <t xml:space="preserve">Abr 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</si>
  <si>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</si>
  <si>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May </t>
  </si>
  <si>
    <t xml:space="preserve">Jun </t>
  </si>
  <si>
    <t xml:space="preserve">Jul </t>
  </si>
  <si>
    <t xml:space="preserve">Ago 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</si>
  <si>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</si>
  <si>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t xml:space="preserve">Sep </t>
  </si>
  <si>
    <t xml:space="preserve">Oct </t>
  </si>
  <si>
    <t>Nov</t>
  </si>
  <si>
    <t xml:space="preserve">Dic </t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</si>
  <si>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</si>
  <si>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AVANCE ACUMULADO ENERO-DICIEMBRE </t>
  </si>
  <si>
    <t xml:space="preserve">% AVANCE ACUMULADO ENERO - DICIEMBRE </t>
  </si>
  <si>
    <t xml:space="preserve">Documento </t>
  </si>
  <si>
    <t>SUMA</t>
  </si>
  <si>
    <t>OGA</t>
  </si>
  <si>
    <t>CENAME</t>
  </si>
  <si>
    <t>COGUANOR</t>
  </si>
  <si>
    <t>Evento</t>
  </si>
  <si>
    <t>CEINFORMA</t>
  </si>
  <si>
    <t xml:space="preserve">Consultas Técnicas Atendidas </t>
  </si>
  <si>
    <t xml:space="preserve">Evento </t>
  </si>
  <si>
    <t>Normas consultadas</t>
  </si>
  <si>
    <t xml:space="preserve">Laboratorios de ensayo, calibración y organismos de inspección  beneficiados con servicios de Evaluación inicial, de mantenimiento, ampliación/reducción y de reacreditación de laboratorios </t>
  </si>
  <si>
    <t xml:space="preserve">Análisis, métodos y procedimientos evaluados y acreditados </t>
  </si>
  <si>
    <t xml:space="preserve">Calibraciones de instrumentos de medición </t>
  </si>
  <si>
    <t xml:space="preserve">Actividades  de capacitación y formación del Centro Nacional de Metrología </t>
  </si>
  <si>
    <t>Conferencias o Cursos de divulgación y socialización de Reglamentos Técnicos nacionales y regionales</t>
  </si>
  <si>
    <t>CRETEC</t>
  </si>
  <si>
    <t xml:space="preserve">Recopilación y/o actualización de reglamentos técnicos  nacionales y regionales </t>
  </si>
  <si>
    <t xml:space="preserve">Actividades de capacitación para la implementación o uso de la Guía de Buenas Practicas Reglamentarias </t>
  </si>
  <si>
    <t xml:space="preserve">INFORMACIÓN RELEVANTE/ALERTAS/ PROBLEMAS </t>
  </si>
  <si>
    <t>Tasa de crecimiento de la  Inversión Extranjera Directa</t>
  </si>
  <si>
    <t>Actualización de la información sobre la Dirección del Sistema Nacional de la Calidad respecto a normas y procedimientos de evaluación  de la conformidad, calibraciones y reglamentos técnicos.</t>
  </si>
  <si>
    <t xml:space="preserve">Inspección y verificación de instrumentos de medición. </t>
  </si>
  <si>
    <t>Actividades de promoción y divulgación de la Dirección del Sistema Nacional de la Calidad en materia de Congreso de Calidad, Metrología, Acreditación y Normalización.</t>
  </si>
  <si>
    <t>0</t>
  </si>
  <si>
    <t xml:space="preserve">        MINISTERIO DE ECONOMÍA 
MATRIZ DE PLANIFICACIÓN, POA 2025</t>
  </si>
  <si>
    <t xml:space="preserve">SEGUIMIENTO MENSUAL Y CUATRIMESTRAL DE EJECUCIÓN DE METAS FÍSICAS </t>
  </si>
  <si>
    <t>Para el 2025, se ha incrementado en US$ 333.55 millones el flujo de inversión extranjera directa al país,  por la mejora por la mejora de la competitividad y  clima de negocios a nivel nacional. (Línea base de US$ 1,261.80 millones en 2021 a US$ 1,595.35 millones en 2025).</t>
  </si>
  <si>
    <t>EJECUCIÓN MENSUAL, CUATRIMESTRAL Y ANUAL,  POA 2025</t>
  </si>
  <si>
    <t>PRESUPUESTO VIGENTE 2025      EN  Q.</t>
  </si>
  <si>
    <t xml:space="preserve">Certificados, normas y registros emitidos a entidades privadas, públicas y académicas  para promover la adopción de prácticas de gestión de la calidad </t>
  </si>
  <si>
    <t xml:space="preserve">Certificados de acreditación de laboratorios de ensayo y calibración, análisis clínicos a organismos de inspección y certificación </t>
  </si>
  <si>
    <t>Certificados e informes de calibración para beneficio de entidades públicas privadas y académicas</t>
  </si>
  <si>
    <t xml:space="preserve">Certificados y normas técnicas adoptadas y elaboradas para beneficio de entidades públicas, privadas y académicas 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</si>
  <si>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</si>
  <si>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</si>
  <si>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r>
      <t>PROGRAMA 12: PROMOCIÓN DE LA INVERSIÓN Y COMPETENCIA</t>
    </r>
    <r>
      <rPr>
        <b/>
        <sz val="14"/>
        <color theme="0"/>
        <rFont val="Candara"/>
        <family val="2"/>
      </rPr>
      <t xml:space="preserve"> </t>
    </r>
  </si>
  <si>
    <t xml:space="preserve">  </t>
  </si>
</sst>
</file>

<file path=xl/styles.xml><?xml version="1.0" encoding="utf-8"?>
<styleSheet xmlns="http://schemas.openxmlformats.org/spreadsheetml/2006/main">
  <numFmts count="1">
    <numFmt numFmtId="165" formatCode="_-* #,##0.00_-;\-* #,##0.00_-;_-* &quot;-&quot;??_-;_-@_-"/>
  </numFmts>
  <fonts count="3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i/>
      <sz val="11"/>
      <name val="Times New Roman"/>
      <family val="1"/>
    </font>
    <font>
      <b/>
      <i/>
      <sz val="12"/>
      <name val="Times New Roman"/>
      <family val="1"/>
    </font>
    <font>
      <b/>
      <i/>
      <sz val="8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Candara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7.5"/>
      <name val="Times New Roman"/>
      <family val="1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i/>
      <sz val="11"/>
      <color theme="1"/>
      <name val="Candar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theme="0"/>
      <name val="Candara"/>
      <family val="2"/>
    </font>
    <font>
      <b/>
      <i/>
      <sz val="10"/>
      <color theme="0"/>
      <name val="Times New Roman"/>
      <family val="1"/>
    </font>
    <font>
      <b/>
      <sz val="14"/>
      <color theme="0"/>
      <name val="Times New Roman"/>
      <family val="1"/>
    </font>
    <font>
      <b/>
      <i/>
      <sz val="14"/>
      <color theme="0"/>
      <name val="Times New Roman"/>
      <family val="1"/>
    </font>
    <font>
      <b/>
      <i/>
      <sz val="12"/>
      <color theme="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Candara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20" fillId="0" borderId="1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>
      <alignment vertical="top"/>
    </xf>
    <xf numFmtId="0" fontId="19" fillId="0" borderId="0">
      <alignment vertical="top"/>
    </xf>
    <xf numFmtId="0" fontId="2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4" fillId="0" borderId="0">
      <alignment vertical="top"/>
    </xf>
    <xf numFmtId="0" fontId="15" fillId="0" borderId="0">
      <alignment vertical="top"/>
    </xf>
    <xf numFmtId="0" fontId="16" fillId="0" borderId="0">
      <alignment vertical="top"/>
    </xf>
    <xf numFmtId="0" fontId="22" fillId="0" borderId="0"/>
    <xf numFmtId="0" fontId="17" fillId="0" borderId="0">
      <alignment vertical="top"/>
    </xf>
    <xf numFmtId="9" fontId="14" fillId="0" borderId="0" applyFont="0" applyFill="0" applyBorder="0" applyAlignment="0" applyProtection="0">
      <alignment vertical="top"/>
    </xf>
  </cellStyleXfs>
  <cellXfs count="118">
    <xf numFmtId="0" fontId="0" fillId="0" borderId="0" xfId="0"/>
    <xf numFmtId="0" fontId="1" fillId="0" borderId="0" xfId="9"/>
    <xf numFmtId="0" fontId="1" fillId="3" borderId="0" xfId="9" applyFill="1" applyBorder="1"/>
    <xf numFmtId="0" fontId="1" fillId="4" borderId="0" xfId="9" applyFill="1" applyBorder="1"/>
    <xf numFmtId="0" fontId="1" fillId="3" borderId="0" xfId="9" applyFill="1"/>
    <xf numFmtId="0" fontId="6" fillId="5" borderId="2" xfId="9" applyFont="1" applyFill="1" applyBorder="1" applyAlignment="1">
      <alignment vertical="center" wrapText="1"/>
    </xf>
    <xf numFmtId="0" fontId="23" fillId="5" borderId="2" xfId="9" applyFont="1" applyFill="1" applyBorder="1" applyAlignment="1">
      <alignment horizontal="center" vertical="center" wrapText="1"/>
    </xf>
    <xf numFmtId="0" fontId="1" fillId="0" borderId="0" xfId="9" applyFill="1" applyBorder="1"/>
    <xf numFmtId="3" fontId="1" fillId="0" borderId="0" xfId="9" applyNumberFormat="1"/>
    <xf numFmtId="165" fontId="1" fillId="0" borderId="0" xfId="2" applyFont="1"/>
    <xf numFmtId="3" fontId="1" fillId="3" borderId="0" xfId="9" applyNumberFormat="1" applyFill="1"/>
    <xf numFmtId="0" fontId="8" fillId="9" borderId="6" xfId="9" applyFont="1" applyFill="1" applyBorder="1" applyAlignment="1">
      <alignment horizontal="left" vertical="center" wrapText="1"/>
    </xf>
    <xf numFmtId="0" fontId="23" fillId="5" borderId="6" xfId="9" applyFont="1" applyFill="1" applyBorder="1" applyAlignment="1">
      <alignment horizontal="center" vertical="center" wrapText="1"/>
    </xf>
    <xf numFmtId="0" fontId="23" fillId="5" borderId="10" xfId="9" applyFont="1" applyFill="1" applyBorder="1" applyAlignment="1">
      <alignment horizontal="center" vertical="center" wrapText="1"/>
    </xf>
    <xf numFmtId="0" fontId="23" fillId="5" borderId="11" xfId="9" applyFont="1" applyFill="1" applyBorder="1" applyAlignment="1">
      <alignment horizontal="center" vertical="center" wrapText="1"/>
    </xf>
    <xf numFmtId="0" fontId="9" fillId="3" borderId="6" xfId="8" applyFont="1" applyFill="1" applyBorder="1" applyAlignment="1">
      <alignment vertical="center"/>
    </xf>
    <xf numFmtId="0" fontId="9" fillId="0" borderId="6" xfId="8" applyFont="1" applyFill="1" applyBorder="1" applyAlignment="1">
      <alignment vertical="center"/>
    </xf>
    <xf numFmtId="0" fontId="9" fillId="3" borderId="6" xfId="8" applyFont="1" applyFill="1" applyBorder="1" applyAlignment="1">
      <alignment vertical="center" wrapText="1"/>
    </xf>
    <xf numFmtId="0" fontId="11" fillId="10" borderId="6" xfId="8" applyFont="1" applyFill="1" applyBorder="1" applyAlignment="1">
      <alignment vertical="center"/>
    </xf>
    <xf numFmtId="0" fontId="11" fillId="3" borderId="6" xfId="8" applyFont="1" applyFill="1" applyBorder="1" applyAlignment="1">
      <alignment vertical="center"/>
    </xf>
    <xf numFmtId="0" fontId="29" fillId="7" borderId="6" xfId="9" applyFont="1" applyFill="1" applyBorder="1" applyAlignment="1">
      <alignment horizontal="center" vertical="center" wrapText="1"/>
    </xf>
    <xf numFmtId="0" fontId="30" fillId="7" borderId="6" xfId="9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top" wrapText="1"/>
    </xf>
    <xf numFmtId="0" fontId="1" fillId="0" borderId="6" xfId="9" applyBorder="1"/>
    <xf numFmtId="0" fontId="1" fillId="3" borderId="6" xfId="9" applyFill="1" applyBorder="1"/>
    <xf numFmtId="0" fontId="28" fillId="3" borderId="6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0" fontId="24" fillId="3" borderId="6" xfId="9" applyFont="1" applyFill="1" applyBorder="1" applyAlignment="1">
      <alignment horizontal="center" vertical="top" wrapText="1"/>
    </xf>
    <xf numFmtId="9" fontId="24" fillId="3" borderId="6" xfId="9" applyNumberFormat="1" applyFont="1" applyFill="1" applyBorder="1" applyAlignment="1">
      <alignment horizontal="center" vertical="top" wrapText="1"/>
    </xf>
    <xf numFmtId="4" fontId="24" fillId="3" borderId="6" xfId="9" applyNumberFormat="1" applyFont="1" applyFill="1" applyBorder="1" applyAlignment="1">
      <alignment horizontal="center" vertical="top" wrapText="1"/>
    </xf>
    <xf numFmtId="0" fontId="12" fillId="6" borderId="6" xfId="9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vertical="top" wrapText="1"/>
    </xf>
    <xf numFmtId="0" fontId="27" fillId="3" borderId="6" xfId="0" applyFont="1" applyFill="1" applyBorder="1" applyAlignment="1">
      <alignment horizontal="justify" vertical="top" wrapText="1"/>
    </xf>
    <xf numFmtId="49" fontId="7" fillId="3" borderId="6" xfId="0" applyNumberFormat="1" applyFont="1" applyFill="1" applyBorder="1" applyAlignment="1">
      <alignment horizontal="center" vertical="top" wrapText="1"/>
    </xf>
    <xf numFmtId="4" fontId="7" fillId="3" borderId="6" xfId="9" applyNumberFormat="1" applyFont="1" applyFill="1" applyBorder="1" applyAlignment="1">
      <alignment horizontal="center" vertical="top" wrapText="1"/>
    </xf>
    <xf numFmtId="0" fontId="7" fillId="0" borderId="6" xfId="0" applyNumberFormat="1" applyFont="1" applyFill="1" applyBorder="1" applyAlignment="1">
      <alignment horizontal="center" vertical="top"/>
    </xf>
    <xf numFmtId="0" fontId="27" fillId="3" borderId="6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top"/>
    </xf>
    <xf numFmtId="0" fontId="25" fillId="3" borderId="6" xfId="9" applyFont="1" applyFill="1" applyBorder="1" applyAlignment="1">
      <alignment horizontal="center" vertical="top" wrapText="1"/>
    </xf>
    <xf numFmtId="0" fontId="13" fillId="10" borderId="6" xfId="0" applyNumberFormat="1" applyFont="1" applyFill="1" applyBorder="1" applyAlignment="1">
      <alignment horizontal="center" vertical="top"/>
    </xf>
    <xf numFmtId="49" fontId="13" fillId="0" borderId="6" xfId="0" applyNumberFormat="1" applyFont="1" applyFill="1" applyBorder="1" applyAlignment="1">
      <alignment horizontal="center" vertical="top"/>
    </xf>
    <xf numFmtId="9" fontId="25" fillId="3" borderId="6" xfId="9" applyNumberFormat="1" applyFont="1" applyFill="1" applyBorder="1" applyAlignment="1">
      <alignment horizontal="center" vertical="top" wrapText="1"/>
    </xf>
    <xf numFmtId="4" fontId="25" fillId="3" borderId="6" xfId="9" applyNumberFormat="1" applyFont="1" applyFill="1" applyBorder="1" applyAlignment="1">
      <alignment vertical="top" wrapText="1"/>
    </xf>
    <xf numFmtId="0" fontId="13" fillId="3" borderId="6" xfId="6" applyFont="1" applyFill="1" applyBorder="1" applyAlignment="1">
      <alignment horizontal="justify" vertical="top" wrapText="1"/>
    </xf>
    <xf numFmtId="3" fontId="25" fillId="3" borderId="6" xfId="9" applyNumberFormat="1" applyFont="1" applyFill="1" applyBorder="1" applyAlignment="1">
      <alignment horizontal="center" vertical="top" wrapText="1"/>
    </xf>
    <xf numFmtId="3" fontId="13" fillId="3" borderId="6" xfId="0" applyNumberFormat="1" applyFont="1" applyFill="1" applyBorder="1" applyAlignment="1">
      <alignment horizontal="center" vertical="top"/>
    </xf>
    <xf numFmtId="49" fontId="13" fillId="3" borderId="6" xfId="0" applyNumberFormat="1" applyFont="1" applyFill="1" applyBorder="1" applyAlignment="1">
      <alignment horizontal="center" vertical="top" wrapText="1"/>
    </xf>
    <xf numFmtId="9" fontId="13" fillId="3" borderId="6" xfId="9" applyNumberFormat="1" applyFont="1" applyFill="1" applyBorder="1" applyAlignment="1">
      <alignment horizontal="center" vertical="top" wrapText="1"/>
    </xf>
    <xf numFmtId="49" fontId="13" fillId="3" borderId="6" xfId="0" applyNumberFormat="1" applyFont="1" applyFill="1" applyBorder="1" applyAlignment="1">
      <alignment horizontal="center" vertical="top"/>
    </xf>
    <xf numFmtId="165" fontId="13" fillId="3" borderId="6" xfId="2" applyFont="1" applyFill="1" applyBorder="1" applyAlignment="1">
      <alignment horizontal="justify" vertical="top" wrapText="1"/>
    </xf>
    <xf numFmtId="0" fontId="26" fillId="3" borderId="6" xfId="0" applyFont="1" applyFill="1" applyBorder="1" applyAlignment="1">
      <alignment horizontal="center" vertical="top" wrapText="1"/>
    </xf>
    <xf numFmtId="0" fontId="13" fillId="0" borderId="6" xfId="0" applyNumberFormat="1" applyFont="1" applyFill="1" applyBorder="1" applyAlignment="1">
      <alignment horizontal="center" vertical="top"/>
    </xf>
    <xf numFmtId="0" fontId="12" fillId="2" borderId="6" xfId="9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top" wrapText="1"/>
    </xf>
    <xf numFmtId="0" fontId="28" fillId="3" borderId="8" xfId="0" applyFont="1" applyFill="1" applyBorder="1" applyAlignment="1">
      <alignment horizontal="center" vertical="top" wrapText="1"/>
    </xf>
    <xf numFmtId="0" fontId="28" fillId="3" borderId="9" xfId="0" applyFont="1" applyFill="1" applyBorder="1" applyAlignment="1">
      <alignment horizontal="center" vertical="top" wrapText="1"/>
    </xf>
    <xf numFmtId="49" fontId="24" fillId="3" borderId="6" xfId="9" applyNumberFormat="1" applyFont="1" applyFill="1" applyBorder="1" applyAlignment="1">
      <alignment horizontal="center" vertical="top" wrapText="1"/>
    </xf>
    <xf numFmtId="0" fontId="13" fillId="10" borderId="6" xfId="0" applyFont="1" applyFill="1" applyBorder="1" applyAlignment="1">
      <alignment horizontal="center" vertical="top"/>
    </xf>
    <xf numFmtId="0" fontId="7" fillId="10" borderId="6" xfId="0" applyFont="1" applyFill="1" applyBorder="1" applyAlignment="1">
      <alignment horizontal="center" vertical="top"/>
    </xf>
    <xf numFmtId="0" fontId="11" fillId="0" borderId="6" xfId="8" applyFont="1" applyFill="1" applyBorder="1" applyAlignment="1">
      <alignment vertical="center"/>
    </xf>
    <xf numFmtId="0" fontId="7" fillId="10" borderId="6" xfId="0" applyNumberFormat="1" applyFont="1" applyFill="1" applyBorder="1" applyAlignment="1">
      <alignment horizontal="center" vertical="top" wrapText="1"/>
    </xf>
    <xf numFmtId="0" fontId="13" fillId="3" borderId="6" xfId="0" applyNumberFormat="1" applyFont="1" applyFill="1" applyBorder="1" applyAlignment="1">
      <alignment horizontal="center" vertical="top"/>
    </xf>
    <xf numFmtId="0" fontId="7" fillId="3" borderId="6" xfId="0" applyNumberFormat="1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9" xfId="0" applyFont="1" applyFill="1" applyBorder="1" applyAlignment="1">
      <alignment horizontal="justify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7" fillId="3" borderId="6" xfId="9" applyFont="1" applyFill="1" applyBorder="1" applyAlignment="1">
      <alignment horizontal="left" vertical="center" wrapText="1"/>
    </xf>
    <xf numFmtId="0" fontId="28" fillId="3" borderId="7" xfId="0" applyFont="1" applyFill="1" applyBorder="1" applyAlignment="1">
      <alignment horizontal="center" vertical="top" wrapText="1"/>
    </xf>
    <xf numFmtId="0" fontId="28" fillId="3" borderId="8" xfId="0" applyFont="1" applyFill="1" applyBorder="1" applyAlignment="1">
      <alignment horizontal="center" vertical="top" wrapText="1"/>
    </xf>
    <xf numFmtId="0" fontId="28" fillId="3" borderId="9" xfId="0" applyFont="1" applyFill="1" applyBorder="1" applyAlignment="1">
      <alignment horizontal="center" vertical="top" wrapText="1"/>
    </xf>
    <xf numFmtId="0" fontId="28" fillId="3" borderId="7" xfId="0" applyFont="1" applyFill="1" applyBorder="1" applyAlignment="1">
      <alignment horizontal="justify" vertical="top" wrapText="1"/>
    </xf>
    <xf numFmtId="0" fontId="28" fillId="3" borderId="8" xfId="0" applyFont="1" applyFill="1" applyBorder="1" applyAlignment="1">
      <alignment horizontal="justify" vertical="top" wrapText="1"/>
    </xf>
    <xf numFmtId="0" fontId="28" fillId="3" borderId="9" xfId="0" applyFont="1" applyFill="1" applyBorder="1" applyAlignment="1">
      <alignment horizontal="justify" vertical="top" wrapText="1"/>
    </xf>
    <xf numFmtId="0" fontId="4" fillId="12" borderId="6" xfId="9" applyFont="1" applyFill="1" applyBorder="1" applyAlignment="1">
      <alignment horizontal="left" vertical="center" wrapText="1"/>
    </xf>
    <xf numFmtId="0" fontId="4" fillId="12" borderId="7" xfId="0" applyFont="1" applyFill="1" applyBorder="1" applyAlignment="1">
      <alignment horizontal="left" vertical="top" wrapText="1"/>
    </xf>
    <xf numFmtId="0" fontId="4" fillId="12" borderId="8" xfId="0" applyFont="1" applyFill="1" applyBorder="1" applyAlignment="1">
      <alignment horizontal="left" vertical="top" wrapText="1"/>
    </xf>
    <xf numFmtId="0" fontId="4" fillId="12" borderId="9" xfId="0" applyFont="1" applyFill="1" applyBorder="1" applyAlignment="1">
      <alignment horizontal="left" vertical="top" wrapText="1"/>
    </xf>
    <xf numFmtId="0" fontId="4" fillId="12" borderId="6" xfId="9" applyFont="1" applyFill="1" applyBorder="1" applyAlignment="1">
      <alignment horizontal="left" vertical="top" wrapText="1"/>
    </xf>
    <xf numFmtId="0" fontId="23" fillId="5" borderId="4" xfId="9" applyFont="1" applyFill="1" applyBorder="1" applyAlignment="1">
      <alignment horizontal="center" vertical="center" wrapText="1"/>
    </xf>
    <xf numFmtId="0" fontId="23" fillId="5" borderId="3" xfId="9" applyFont="1" applyFill="1" applyBorder="1" applyAlignment="1">
      <alignment horizontal="center" vertical="center" wrapText="1"/>
    </xf>
    <xf numFmtId="0" fontId="23" fillId="5" borderId="5" xfId="9" applyFont="1" applyFill="1" applyBorder="1" applyAlignment="1">
      <alignment horizontal="center" vertical="center" wrapText="1"/>
    </xf>
    <xf numFmtId="0" fontId="33" fillId="8" borderId="7" xfId="9" applyFont="1" applyFill="1" applyBorder="1" applyAlignment="1">
      <alignment horizontal="center" vertical="center" wrapText="1"/>
    </xf>
    <xf numFmtId="0" fontId="33" fillId="8" borderId="8" xfId="9" applyFont="1" applyFill="1" applyBorder="1" applyAlignment="1">
      <alignment horizontal="center" vertical="center" wrapText="1"/>
    </xf>
    <xf numFmtId="0" fontId="33" fillId="8" borderId="9" xfId="9" applyFont="1" applyFill="1" applyBorder="1" applyAlignment="1">
      <alignment horizontal="center" vertical="center" wrapText="1"/>
    </xf>
    <xf numFmtId="0" fontId="31" fillId="8" borderId="4" xfId="0" applyFont="1" applyFill="1" applyBorder="1" applyAlignment="1">
      <alignment horizontal="center" vertical="center" wrapText="1"/>
    </xf>
    <xf numFmtId="0" fontId="31" fillId="8" borderId="3" xfId="0" applyFont="1" applyFill="1" applyBorder="1" applyAlignment="1">
      <alignment horizontal="center" vertical="center" wrapText="1"/>
    </xf>
    <xf numFmtId="0" fontId="31" fillId="8" borderId="5" xfId="0" applyFont="1" applyFill="1" applyBorder="1" applyAlignment="1">
      <alignment horizontal="center" vertical="center" wrapText="1"/>
    </xf>
    <xf numFmtId="0" fontId="3" fillId="0" borderId="6" xfId="9" applyFont="1" applyBorder="1" applyAlignment="1">
      <alignment horizontal="left" vertical="top" wrapText="1"/>
    </xf>
    <xf numFmtId="0" fontId="3" fillId="3" borderId="7" xfId="0" applyFont="1" applyFill="1" applyBorder="1" applyAlignment="1">
      <alignment horizontal="justify" vertical="justify" wrapText="1"/>
    </xf>
    <xf numFmtId="0" fontId="3" fillId="3" borderId="8" xfId="0" applyFont="1" applyFill="1" applyBorder="1" applyAlignment="1">
      <alignment horizontal="justify" vertical="justify" wrapText="1"/>
    </xf>
    <xf numFmtId="0" fontId="3" fillId="3" borderId="9" xfId="0" applyFont="1" applyFill="1" applyBorder="1" applyAlignment="1">
      <alignment horizontal="justify" vertical="justify" wrapText="1"/>
    </xf>
    <xf numFmtId="0" fontId="18" fillId="3" borderId="7" xfId="0" applyFont="1" applyFill="1" applyBorder="1" applyAlignment="1">
      <alignment horizontal="justify" vertical="justify" wrapText="1"/>
    </xf>
    <xf numFmtId="0" fontId="5" fillId="3" borderId="8" xfId="0" applyFont="1" applyFill="1" applyBorder="1" applyAlignment="1">
      <alignment horizontal="justify" vertical="justify" wrapText="1"/>
    </xf>
    <xf numFmtId="0" fontId="5" fillId="3" borderId="9" xfId="0" applyFont="1" applyFill="1" applyBorder="1" applyAlignment="1">
      <alignment horizontal="justify" vertical="justify" wrapText="1"/>
    </xf>
    <xf numFmtId="0" fontId="3" fillId="0" borderId="7" xfId="9" applyFont="1" applyBorder="1" applyAlignment="1">
      <alignment horizontal="left" vertical="center" wrapText="1"/>
    </xf>
    <xf numFmtId="0" fontId="3" fillId="0" borderId="8" xfId="9" applyFont="1" applyBorder="1" applyAlignment="1">
      <alignment horizontal="left" vertical="center" wrapText="1"/>
    </xf>
    <xf numFmtId="0" fontId="3" fillId="0" borderId="9" xfId="9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justify" vertical="justify" wrapText="1"/>
    </xf>
    <xf numFmtId="0" fontId="34" fillId="7" borderId="7" xfId="9" applyFont="1" applyFill="1" applyBorder="1" applyAlignment="1">
      <alignment horizontal="left" vertical="center"/>
    </xf>
    <xf numFmtId="0" fontId="34" fillId="7" borderId="8" xfId="9" applyFont="1" applyFill="1" applyBorder="1" applyAlignment="1">
      <alignment horizontal="left" vertical="center"/>
    </xf>
    <xf numFmtId="0" fontId="34" fillId="7" borderId="9" xfId="9" applyFont="1" applyFill="1" applyBorder="1" applyAlignment="1">
      <alignment horizontal="left" vertical="center"/>
    </xf>
    <xf numFmtId="0" fontId="31" fillId="7" borderId="6" xfId="9" applyFont="1" applyFill="1" applyBorder="1" applyAlignment="1">
      <alignment horizontal="left" vertical="center" wrapText="1"/>
    </xf>
    <xf numFmtId="0" fontId="32" fillId="7" borderId="6" xfId="9" applyFont="1" applyFill="1" applyBorder="1" applyAlignment="1">
      <alignment horizontal="left" vertical="center" wrapText="1"/>
    </xf>
    <xf numFmtId="0" fontId="2" fillId="11" borderId="6" xfId="9" applyFont="1" applyFill="1" applyBorder="1" applyAlignment="1">
      <alignment horizontal="center" vertical="center" wrapText="1"/>
    </xf>
    <xf numFmtId="0" fontId="3" fillId="0" borderId="6" xfId="9" applyFont="1" applyBorder="1" applyAlignment="1">
      <alignment horizontal="left" vertical="center" wrapText="1"/>
    </xf>
    <xf numFmtId="0" fontId="5" fillId="0" borderId="6" xfId="9" applyFont="1" applyBorder="1" applyAlignment="1">
      <alignment horizontal="left" vertical="top" wrapText="1"/>
    </xf>
    <xf numFmtId="0" fontId="7" fillId="3" borderId="6" xfId="9" applyFont="1" applyFill="1" applyBorder="1" applyAlignment="1">
      <alignment horizontal="left" vertical="top" wrapText="1"/>
    </xf>
    <xf numFmtId="0" fontId="7" fillId="3" borderId="7" xfId="9" applyFont="1" applyFill="1" applyBorder="1" applyAlignment="1">
      <alignment horizontal="left" vertical="top" wrapText="1"/>
    </xf>
    <xf numFmtId="0" fontId="7" fillId="3" borderId="8" xfId="9" applyFont="1" applyFill="1" applyBorder="1" applyAlignment="1">
      <alignment horizontal="left" vertical="top" wrapText="1"/>
    </xf>
    <xf numFmtId="0" fontId="7" fillId="3" borderId="9" xfId="9" applyFont="1" applyFill="1" applyBorder="1" applyAlignment="1">
      <alignment horizontal="left" vertical="top" wrapText="1"/>
    </xf>
    <xf numFmtId="0" fontId="33" fillId="9" borderId="7" xfId="9" applyFont="1" applyFill="1" applyBorder="1" applyAlignment="1">
      <alignment horizontal="left" vertical="center" wrapText="1"/>
    </xf>
    <xf numFmtId="0" fontId="33" fillId="9" borderId="8" xfId="9" applyFont="1" applyFill="1" applyBorder="1" applyAlignment="1">
      <alignment horizontal="left" vertical="center" wrapText="1"/>
    </xf>
  </cellXfs>
  <cellStyles count="16">
    <cellStyle name="Estilo 1" xfId="1"/>
    <cellStyle name="Millares 2" xfId="2"/>
    <cellStyle name="Millares 2 2" xfId="3"/>
    <cellStyle name="Normal" xfId="0" builtinId="0"/>
    <cellStyle name="Normal 10" xfId="4"/>
    <cellStyle name="Normal 2" xfId="5"/>
    <cellStyle name="Normal 2 2 2" xfId="6"/>
    <cellStyle name="Normal 3" xfId="7"/>
    <cellStyle name="Normal 3 3" xfId="8"/>
    <cellStyle name="Normal 4" xfId="9"/>
    <cellStyle name="Normal 5" xfId="10"/>
    <cellStyle name="Normal 6" xfId="11"/>
    <cellStyle name="Normal 7" xfId="12"/>
    <cellStyle name="Normal 8" xfId="13"/>
    <cellStyle name="Normal 9" xfId="14"/>
    <cellStyle name="Porcentaje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134868</xdr:colOff>
      <xdr:row>0</xdr:row>
      <xdr:rowOff>0</xdr:rowOff>
    </xdr:from>
    <xdr:ext cx="2216519" cy="753511"/>
    <xdr:pic>
      <xdr:nvPicPr>
        <xdr:cNvPr id="2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6868" y="0"/>
          <a:ext cx="2216519" cy="753511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51"/>
  <sheetViews>
    <sheetView showGridLines="0" tabSelected="1" view="pageBreakPreview" topLeftCell="B18" zoomScale="80" zoomScaleNormal="80" zoomScaleSheetLayoutView="80" zoomScalePageLayoutView="70" workbookViewId="0">
      <selection activeCell="K20" sqref="K20"/>
    </sheetView>
  </sheetViews>
  <sheetFormatPr baseColWidth="10" defaultColWidth="11.42578125" defaultRowHeight="12.75"/>
  <cols>
    <col min="1" max="1" width="8.42578125" style="1" hidden="1" customWidth="1"/>
    <col min="2" max="2" width="4.140625" style="1" customWidth="1"/>
    <col min="3" max="3" width="12.28515625" style="1" customWidth="1"/>
    <col min="4" max="4" width="2.85546875" style="1" customWidth="1"/>
    <col min="5" max="5" width="5.5703125" style="1" customWidth="1"/>
    <col min="6" max="7" width="23" style="1" customWidth="1"/>
    <col min="8" max="8" width="12.7109375" style="1" customWidth="1"/>
    <col min="9" max="10" width="9.7109375" style="1" customWidth="1"/>
    <col min="11" max="14" width="4.28515625" style="1" customWidth="1"/>
    <col min="15" max="15" width="4.28515625" style="1" hidden="1" customWidth="1"/>
    <col min="16" max="19" width="4.28515625" style="1" customWidth="1"/>
    <col min="20" max="20" width="4.28515625" style="1" hidden="1" customWidth="1"/>
    <col min="21" max="24" width="4.28515625" style="1" customWidth="1"/>
    <col min="25" max="25" width="4.28515625" style="1" hidden="1" customWidth="1"/>
    <col min="26" max="26" width="11.140625" style="1" customWidth="1"/>
    <col min="27" max="27" width="11.42578125" style="1" customWidth="1"/>
    <col min="28" max="28" width="15" style="1" customWidth="1"/>
    <col min="29" max="29" width="19.42578125" style="1" customWidth="1"/>
    <col min="30" max="30" width="27.140625" style="1" hidden="1" customWidth="1"/>
    <col min="31" max="32" width="13.5703125" style="1" bestFit="1" customWidth="1"/>
    <col min="33" max="16384" width="11.42578125" style="1"/>
  </cols>
  <sheetData>
    <row r="1" spans="1:30" ht="42" customHeight="1">
      <c r="B1" s="89" t="s">
        <v>64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1"/>
    </row>
    <row r="2" spans="1:30" s="3" customFormat="1" ht="25.5" customHeight="1">
      <c r="A2" s="2"/>
      <c r="B2" s="109" t="s">
        <v>65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7"/>
    </row>
    <row r="3" spans="1:30" s="2" customFormat="1" ht="29.25" customHeight="1">
      <c r="B3" s="110" t="s">
        <v>1</v>
      </c>
      <c r="C3" s="110"/>
      <c r="D3" s="110"/>
      <c r="E3" s="102" t="s">
        <v>2</v>
      </c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</row>
    <row r="4" spans="1:30" s="2" customFormat="1" ht="15">
      <c r="B4" s="92" t="s">
        <v>3</v>
      </c>
      <c r="C4" s="92"/>
      <c r="D4" s="92"/>
      <c r="E4" s="103" t="s">
        <v>4</v>
      </c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</row>
    <row r="5" spans="1:30" s="2" customFormat="1" ht="30.75" customHeight="1">
      <c r="B5" s="111" t="s">
        <v>5</v>
      </c>
      <c r="C5" s="111"/>
      <c r="D5" s="111"/>
      <c r="E5" s="93" t="s">
        <v>6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5"/>
    </row>
    <row r="6" spans="1:30" s="2" customFormat="1" ht="197.25" customHeight="1">
      <c r="B6" s="99" t="s">
        <v>7</v>
      </c>
      <c r="C6" s="100"/>
      <c r="D6" s="101"/>
      <c r="E6" s="96" t="s">
        <v>74</v>
      </c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8"/>
    </row>
    <row r="7" spans="1:30" ht="15" customHeight="1">
      <c r="B7" s="107" t="s">
        <v>75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</row>
    <row r="8" spans="1:30" s="4" customFormat="1" ht="18" customHeight="1">
      <c r="B8" s="71" t="s">
        <v>8</v>
      </c>
      <c r="C8" s="71"/>
      <c r="D8" s="71"/>
      <c r="E8" s="71"/>
      <c r="F8" s="68" t="s">
        <v>9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70"/>
    </row>
    <row r="9" spans="1:30" s="4" customFormat="1" ht="31.5" customHeight="1">
      <c r="B9" s="112" t="s">
        <v>10</v>
      </c>
      <c r="C9" s="112"/>
      <c r="D9" s="112"/>
      <c r="E9" s="112"/>
      <c r="F9" s="65" t="s">
        <v>66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7"/>
    </row>
    <row r="10" spans="1:30" s="4" customFormat="1" ht="15.75" customHeight="1">
      <c r="B10" s="113" t="s">
        <v>11</v>
      </c>
      <c r="C10" s="114"/>
      <c r="D10" s="114"/>
      <c r="E10" s="115"/>
      <c r="F10" s="68" t="s">
        <v>59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70"/>
    </row>
    <row r="11" spans="1:30" s="4" customFormat="1" ht="17.25" customHeight="1">
      <c r="B11" s="116" t="s">
        <v>12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"/>
    </row>
    <row r="12" spans="1:30" s="4" customFormat="1" ht="18" customHeight="1">
      <c r="B12" s="82" t="s">
        <v>13</v>
      </c>
      <c r="C12" s="82"/>
      <c r="D12" s="82"/>
      <c r="E12" s="82"/>
      <c r="F12" s="79" t="s">
        <v>14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1"/>
    </row>
    <row r="13" spans="1:30" s="4" customFormat="1" ht="17.25" customHeight="1">
      <c r="B13" s="78" t="s">
        <v>15</v>
      </c>
      <c r="C13" s="78"/>
      <c r="D13" s="78"/>
      <c r="E13" s="78"/>
      <c r="F13" s="79" t="s">
        <v>16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1"/>
    </row>
    <row r="14" spans="1:30" ht="21" customHeight="1">
      <c r="B14" s="86" t="s">
        <v>67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8"/>
    </row>
    <row r="15" spans="1:30" ht="56.25" customHeight="1">
      <c r="B15" s="5" t="s">
        <v>0</v>
      </c>
      <c r="C15" s="83" t="s">
        <v>17</v>
      </c>
      <c r="D15" s="84"/>
      <c r="E15" s="85"/>
      <c r="F15" s="6" t="s">
        <v>18</v>
      </c>
      <c r="G15" s="12" t="s">
        <v>19</v>
      </c>
      <c r="H15" s="13" t="s">
        <v>20</v>
      </c>
      <c r="I15" s="14" t="s">
        <v>21</v>
      </c>
      <c r="J15" s="14" t="s">
        <v>22</v>
      </c>
      <c r="K15" s="15" t="s">
        <v>23</v>
      </c>
      <c r="L15" s="16" t="s">
        <v>24</v>
      </c>
      <c r="M15" s="16" t="s">
        <v>25</v>
      </c>
      <c r="N15" s="16" t="s">
        <v>26</v>
      </c>
      <c r="O15" s="17" t="s">
        <v>27</v>
      </c>
      <c r="P15" s="16" t="s">
        <v>28</v>
      </c>
      <c r="Q15" s="16" t="s">
        <v>29</v>
      </c>
      <c r="R15" s="16" t="s">
        <v>30</v>
      </c>
      <c r="S15" s="61" t="s">
        <v>31</v>
      </c>
      <c r="T15" s="17" t="s">
        <v>32</v>
      </c>
      <c r="U15" s="61" t="s">
        <v>33</v>
      </c>
      <c r="V15" s="18" t="s">
        <v>34</v>
      </c>
      <c r="W15" s="19" t="s">
        <v>35</v>
      </c>
      <c r="X15" s="19" t="s">
        <v>36</v>
      </c>
      <c r="Y15" s="17" t="s">
        <v>37</v>
      </c>
      <c r="Z15" s="20" t="s">
        <v>38</v>
      </c>
      <c r="AA15" s="20" t="s">
        <v>39</v>
      </c>
      <c r="AB15" s="21" t="s">
        <v>68</v>
      </c>
      <c r="AC15" s="20" t="s">
        <v>58</v>
      </c>
    </row>
    <row r="16" spans="1:30" ht="98.25" customHeight="1">
      <c r="B16" s="22">
        <v>2</v>
      </c>
      <c r="C16" s="75" t="s">
        <v>69</v>
      </c>
      <c r="D16" s="76"/>
      <c r="E16" s="77"/>
      <c r="F16" s="23"/>
      <c r="G16" s="24"/>
      <c r="H16" s="25" t="s">
        <v>40</v>
      </c>
      <c r="I16" s="26">
        <f t="shared" ref="I16:Y16" si="0">SUM(I17:I19)</f>
        <v>435</v>
      </c>
      <c r="J16" s="26">
        <f t="shared" si="0"/>
        <v>486</v>
      </c>
      <c r="K16" s="26">
        <f t="shared" si="0"/>
        <v>14</v>
      </c>
      <c r="L16" s="27">
        <f t="shared" si="0"/>
        <v>48</v>
      </c>
      <c r="M16" s="27">
        <f t="shared" si="0"/>
        <v>57</v>
      </c>
      <c r="N16" s="27">
        <f t="shared" si="0"/>
        <v>52</v>
      </c>
      <c r="O16" s="28">
        <f t="shared" si="0"/>
        <v>171</v>
      </c>
      <c r="P16" s="27">
        <f t="shared" si="0"/>
        <v>63</v>
      </c>
      <c r="Q16" s="27">
        <f t="shared" si="0"/>
        <v>100</v>
      </c>
      <c r="R16" s="27">
        <f t="shared" si="0"/>
        <v>25</v>
      </c>
      <c r="S16" s="36">
        <f t="shared" si="0"/>
        <v>5</v>
      </c>
      <c r="T16" s="28">
        <f t="shared" si="0"/>
        <v>193</v>
      </c>
      <c r="U16" s="36">
        <f t="shared" si="0"/>
        <v>50</v>
      </c>
      <c r="V16" s="60">
        <f>SUM(V17:V19)</f>
        <v>52</v>
      </c>
      <c r="W16" s="26">
        <f t="shared" si="0"/>
        <v>0</v>
      </c>
      <c r="X16" s="26">
        <f t="shared" si="0"/>
        <v>0</v>
      </c>
      <c r="Y16" s="28">
        <f t="shared" si="0"/>
        <v>102</v>
      </c>
      <c r="Z16" s="28">
        <f t="shared" ref="Z16:Z31" si="1">SUM(O16+T16+Y16)</f>
        <v>466</v>
      </c>
      <c r="AA16" s="29">
        <f t="shared" ref="AA16:AA31" si="2">SUM(Z16/J16)</f>
        <v>0.95884773662551437</v>
      </c>
      <c r="AB16" s="30">
        <f>15080438-3000000</f>
        <v>12080438</v>
      </c>
      <c r="AC16" s="31" t="s">
        <v>41</v>
      </c>
      <c r="AD16" s="54">
        <f>31+31+31+31</f>
        <v>124</v>
      </c>
    </row>
    <row r="17" spans="2:30" ht="80.25" customHeight="1">
      <c r="B17" s="32"/>
      <c r="C17" s="72"/>
      <c r="D17" s="73"/>
      <c r="E17" s="74"/>
      <c r="F17" s="33" t="s">
        <v>70</v>
      </c>
      <c r="G17" s="24"/>
      <c r="H17" s="25" t="s">
        <v>40</v>
      </c>
      <c r="I17" s="26">
        <v>25</v>
      </c>
      <c r="J17" s="26">
        <v>24</v>
      </c>
      <c r="K17" s="26">
        <v>6</v>
      </c>
      <c r="L17" s="27">
        <v>1</v>
      </c>
      <c r="M17" s="27">
        <v>4</v>
      </c>
      <c r="N17" s="27">
        <v>0</v>
      </c>
      <c r="O17" s="28">
        <f t="shared" ref="O17:O31" si="3">SUM(K17:N17)</f>
        <v>11</v>
      </c>
      <c r="P17" s="27">
        <v>6</v>
      </c>
      <c r="Q17" s="27">
        <v>3</v>
      </c>
      <c r="R17" s="27">
        <v>2</v>
      </c>
      <c r="S17" s="36">
        <v>0</v>
      </c>
      <c r="T17" s="28">
        <f t="shared" ref="T17:T31" si="4">SUM(P17:S17)</f>
        <v>11</v>
      </c>
      <c r="U17" s="36">
        <v>2</v>
      </c>
      <c r="V17" s="62">
        <v>0</v>
      </c>
      <c r="W17" s="34"/>
      <c r="X17" s="34"/>
      <c r="Y17" s="28">
        <f t="shared" ref="Y17:Y31" si="5">SUM(U17:X17)</f>
        <v>2</v>
      </c>
      <c r="Z17" s="28">
        <f t="shared" si="1"/>
        <v>24</v>
      </c>
      <c r="AA17" s="29">
        <f t="shared" si="2"/>
        <v>1</v>
      </c>
      <c r="AB17" s="30"/>
      <c r="AC17" s="35" t="s">
        <v>42</v>
      </c>
      <c r="AD17" s="54">
        <v>0</v>
      </c>
    </row>
    <row r="18" spans="2:30" ht="55.5" customHeight="1">
      <c r="B18" s="23"/>
      <c r="C18" s="72"/>
      <c r="D18" s="73"/>
      <c r="E18" s="74"/>
      <c r="F18" s="33" t="s">
        <v>71</v>
      </c>
      <c r="G18" s="24"/>
      <c r="H18" s="25" t="s">
        <v>40</v>
      </c>
      <c r="I18" s="26">
        <v>350</v>
      </c>
      <c r="J18" s="26">
        <v>402</v>
      </c>
      <c r="K18" s="26">
        <f>3+1+2+2</f>
        <v>8</v>
      </c>
      <c r="L18" s="27">
        <f>4+10+1+3+6+2+4+2</f>
        <v>32</v>
      </c>
      <c r="M18" s="27">
        <f>31+6+10+1+2+3</f>
        <v>53</v>
      </c>
      <c r="N18" s="27">
        <f>30+11+2+5</f>
        <v>48</v>
      </c>
      <c r="O18" s="28">
        <f t="shared" si="3"/>
        <v>141</v>
      </c>
      <c r="P18" s="27">
        <f>38+3+2+4+1+1+1</f>
        <v>50</v>
      </c>
      <c r="Q18" s="27">
        <f>43+10+17+0+6+0+1+0+10+10</f>
        <v>97</v>
      </c>
      <c r="R18" s="27">
        <v>21</v>
      </c>
      <c r="S18" s="36">
        <v>0</v>
      </c>
      <c r="T18" s="28">
        <f t="shared" si="4"/>
        <v>168</v>
      </c>
      <c r="U18" s="36">
        <f>21+4+21+1+1</f>
        <v>48</v>
      </c>
      <c r="V18" s="62">
        <v>45</v>
      </c>
      <c r="W18" s="34"/>
      <c r="X18" s="34"/>
      <c r="Y18" s="28">
        <f t="shared" si="5"/>
        <v>93</v>
      </c>
      <c r="Z18" s="28">
        <f t="shared" si="1"/>
        <v>402</v>
      </c>
      <c r="AA18" s="29">
        <f t="shared" si="2"/>
        <v>1</v>
      </c>
      <c r="AB18" s="30"/>
      <c r="AC18" s="35" t="s">
        <v>43</v>
      </c>
      <c r="AD18" s="54">
        <f>21+21+21+21</f>
        <v>84</v>
      </c>
    </row>
    <row r="19" spans="2:30" ht="67.5" customHeight="1">
      <c r="B19" s="32"/>
      <c r="C19" s="72"/>
      <c r="D19" s="73"/>
      <c r="E19" s="74"/>
      <c r="F19" s="33" t="s">
        <v>72</v>
      </c>
      <c r="G19" s="24"/>
      <c r="H19" s="25" t="s">
        <v>40</v>
      </c>
      <c r="I19" s="26">
        <v>60</v>
      </c>
      <c r="J19" s="26">
        <v>60</v>
      </c>
      <c r="K19" s="64" t="s">
        <v>23</v>
      </c>
      <c r="L19" s="36">
        <v>15</v>
      </c>
      <c r="M19" s="27">
        <v>0</v>
      </c>
      <c r="N19" s="27">
        <v>4</v>
      </c>
      <c r="O19" s="28">
        <f t="shared" si="3"/>
        <v>19</v>
      </c>
      <c r="P19" s="27">
        <v>7</v>
      </c>
      <c r="Q19" s="27">
        <v>0</v>
      </c>
      <c r="R19" s="27">
        <v>2</v>
      </c>
      <c r="S19" s="36">
        <v>5</v>
      </c>
      <c r="T19" s="28">
        <f t="shared" si="4"/>
        <v>14</v>
      </c>
      <c r="U19" s="36">
        <v>0</v>
      </c>
      <c r="V19" s="60">
        <v>7</v>
      </c>
      <c r="W19" s="34"/>
      <c r="X19" s="34"/>
      <c r="Y19" s="28">
        <f t="shared" si="5"/>
        <v>7</v>
      </c>
      <c r="Z19" s="28">
        <f t="shared" si="1"/>
        <v>40</v>
      </c>
      <c r="AA19" s="29">
        <f t="shared" si="2"/>
        <v>0.66666666666666663</v>
      </c>
      <c r="AB19" s="30"/>
      <c r="AC19" s="35" t="s">
        <v>44</v>
      </c>
      <c r="AD19" s="54">
        <f>10+10+10+10</f>
        <v>40</v>
      </c>
    </row>
    <row r="20" spans="2:30" ht="120.75" customHeight="1">
      <c r="B20" s="23"/>
      <c r="C20" s="72"/>
      <c r="D20" s="73"/>
      <c r="E20" s="74"/>
      <c r="F20" s="37"/>
      <c r="G20" s="33" t="s">
        <v>60</v>
      </c>
      <c r="H20" s="37" t="s">
        <v>45</v>
      </c>
      <c r="I20" s="38">
        <v>48</v>
      </c>
      <c r="J20" s="38">
        <v>48</v>
      </c>
      <c r="K20" s="38">
        <v>2</v>
      </c>
      <c r="L20" s="39">
        <v>12</v>
      </c>
      <c r="M20" s="39">
        <v>17</v>
      </c>
      <c r="N20" s="39">
        <v>9</v>
      </c>
      <c r="O20" s="40">
        <f t="shared" si="3"/>
        <v>40</v>
      </c>
      <c r="P20" s="39">
        <v>8</v>
      </c>
      <c r="Q20" s="39" t="s">
        <v>63</v>
      </c>
      <c r="R20" s="39">
        <v>0</v>
      </c>
      <c r="S20" s="53">
        <v>0</v>
      </c>
      <c r="T20" s="40">
        <f t="shared" si="4"/>
        <v>8</v>
      </c>
      <c r="U20" s="53">
        <v>0</v>
      </c>
      <c r="V20" s="41">
        <v>0</v>
      </c>
      <c r="W20" s="42"/>
      <c r="X20" s="42"/>
      <c r="Y20" s="42">
        <f t="shared" si="5"/>
        <v>0</v>
      </c>
      <c r="Z20" s="28">
        <f t="shared" si="1"/>
        <v>48</v>
      </c>
      <c r="AA20" s="43">
        <f t="shared" si="2"/>
        <v>1</v>
      </c>
      <c r="AB20" s="44"/>
      <c r="AC20" s="30" t="s">
        <v>46</v>
      </c>
    </row>
    <row r="21" spans="2:30" ht="27.75" customHeight="1">
      <c r="B21" s="23"/>
      <c r="C21" s="72"/>
      <c r="D21" s="73"/>
      <c r="E21" s="74"/>
      <c r="F21" s="37"/>
      <c r="G21" s="45" t="s">
        <v>47</v>
      </c>
      <c r="H21" s="46" t="s">
        <v>48</v>
      </c>
      <c r="I21" s="38">
        <v>100</v>
      </c>
      <c r="J21" s="38">
        <v>100</v>
      </c>
      <c r="K21" s="38">
        <v>4</v>
      </c>
      <c r="L21" s="39">
        <v>1</v>
      </c>
      <c r="M21" s="39">
        <v>1</v>
      </c>
      <c r="N21" s="39">
        <v>4</v>
      </c>
      <c r="O21" s="40">
        <f t="shared" si="3"/>
        <v>10</v>
      </c>
      <c r="P21" s="39">
        <v>57</v>
      </c>
      <c r="Q21" s="39">
        <v>1</v>
      </c>
      <c r="R21" s="39">
        <v>3</v>
      </c>
      <c r="S21" s="53">
        <v>5</v>
      </c>
      <c r="T21" s="40">
        <f t="shared" si="4"/>
        <v>66</v>
      </c>
      <c r="U21" s="53">
        <v>2</v>
      </c>
      <c r="V21" s="59">
        <v>3</v>
      </c>
      <c r="W21" s="38"/>
      <c r="X21" s="38"/>
      <c r="Y21" s="40">
        <f t="shared" si="5"/>
        <v>5</v>
      </c>
      <c r="Z21" s="28">
        <f t="shared" si="1"/>
        <v>81</v>
      </c>
      <c r="AA21" s="43">
        <f t="shared" si="2"/>
        <v>0.81</v>
      </c>
      <c r="AB21" s="30"/>
      <c r="AC21" s="30" t="s">
        <v>44</v>
      </c>
    </row>
    <row r="22" spans="2:30" ht="17.25" customHeight="1">
      <c r="B22" s="23"/>
      <c r="C22" s="72"/>
      <c r="D22" s="73"/>
      <c r="E22" s="74"/>
      <c r="F22" s="37"/>
      <c r="G22" s="45" t="s">
        <v>49</v>
      </c>
      <c r="H22" s="46" t="s">
        <v>40</v>
      </c>
      <c r="I22" s="47">
        <v>370</v>
      </c>
      <c r="J22" s="47">
        <v>370</v>
      </c>
      <c r="K22" s="38">
        <v>71</v>
      </c>
      <c r="L22" s="39">
        <v>47</v>
      </c>
      <c r="M22" s="39">
        <v>72</v>
      </c>
      <c r="N22" s="39">
        <v>40</v>
      </c>
      <c r="O22" s="40">
        <f t="shared" si="3"/>
        <v>230</v>
      </c>
      <c r="P22" s="39">
        <v>1</v>
      </c>
      <c r="Q22" s="39">
        <v>75</v>
      </c>
      <c r="R22" s="39">
        <v>46</v>
      </c>
      <c r="S22" s="53">
        <v>4</v>
      </c>
      <c r="T22" s="40">
        <f t="shared" si="4"/>
        <v>126</v>
      </c>
      <c r="U22" s="53">
        <v>14</v>
      </c>
      <c r="V22" s="59">
        <v>0</v>
      </c>
      <c r="W22" s="38"/>
      <c r="X22" s="38"/>
      <c r="Y22" s="40">
        <f t="shared" si="5"/>
        <v>14</v>
      </c>
      <c r="Z22" s="28">
        <f t="shared" si="1"/>
        <v>370</v>
      </c>
      <c r="AA22" s="43">
        <f t="shared" si="2"/>
        <v>1</v>
      </c>
      <c r="AB22" s="44"/>
      <c r="AC22" s="30" t="s">
        <v>44</v>
      </c>
    </row>
    <row r="23" spans="2:30" ht="118.5" customHeight="1">
      <c r="B23" s="23"/>
      <c r="C23" s="72"/>
      <c r="D23" s="73"/>
      <c r="E23" s="74"/>
      <c r="F23" s="37"/>
      <c r="G23" s="45" t="s">
        <v>50</v>
      </c>
      <c r="H23" s="46" t="s">
        <v>40</v>
      </c>
      <c r="I23" s="38">
        <v>45</v>
      </c>
      <c r="J23" s="38">
        <v>45</v>
      </c>
      <c r="K23" s="38">
        <v>2</v>
      </c>
      <c r="L23" s="39">
        <v>13</v>
      </c>
      <c r="M23" s="39">
        <v>0</v>
      </c>
      <c r="N23" s="39">
        <v>0</v>
      </c>
      <c r="O23" s="40">
        <f t="shared" si="3"/>
        <v>15</v>
      </c>
      <c r="P23" s="39">
        <v>5</v>
      </c>
      <c r="Q23" s="39">
        <v>5</v>
      </c>
      <c r="R23" s="39">
        <v>7</v>
      </c>
      <c r="S23" s="53">
        <v>4</v>
      </c>
      <c r="T23" s="40">
        <f t="shared" si="4"/>
        <v>21</v>
      </c>
      <c r="U23" s="53">
        <v>0</v>
      </c>
      <c r="V23" s="59">
        <v>9</v>
      </c>
      <c r="W23" s="38"/>
      <c r="X23" s="48"/>
      <c r="Y23" s="40">
        <f t="shared" si="5"/>
        <v>9</v>
      </c>
      <c r="Z23" s="28">
        <f t="shared" si="1"/>
        <v>45</v>
      </c>
      <c r="AA23" s="49">
        <f t="shared" si="2"/>
        <v>1</v>
      </c>
      <c r="AB23" s="44"/>
      <c r="AC23" s="30" t="s">
        <v>42</v>
      </c>
    </row>
    <row r="24" spans="2:30" ht="41.25" customHeight="1">
      <c r="B24" s="23"/>
      <c r="C24" s="72"/>
      <c r="D24" s="73"/>
      <c r="E24" s="74"/>
      <c r="F24" s="37"/>
      <c r="G24" s="45" t="s">
        <v>51</v>
      </c>
      <c r="H24" s="46" t="s">
        <v>40</v>
      </c>
      <c r="I24" s="38">
        <v>1000</v>
      </c>
      <c r="J24" s="38">
        <v>1000</v>
      </c>
      <c r="K24" s="38">
        <v>32</v>
      </c>
      <c r="L24" s="39">
        <v>396</v>
      </c>
      <c r="M24" s="39">
        <v>0</v>
      </c>
      <c r="N24" s="39">
        <v>3</v>
      </c>
      <c r="O24" s="40">
        <f t="shared" si="3"/>
        <v>431</v>
      </c>
      <c r="P24" s="39">
        <v>32</v>
      </c>
      <c r="Q24" s="39">
        <v>80</v>
      </c>
      <c r="R24" s="39">
        <v>73</v>
      </c>
      <c r="S24" s="53">
        <v>40</v>
      </c>
      <c r="T24" s="40">
        <f t="shared" si="4"/>
        <v>225</v>
      </c>
      <c r="U24" s="53">
        <v>82</v>
      </c>
      <c r="V24" s="59">
        <v>15</v>
      </c>
      <c r="W24" s="38"/>
      <c r="X24" s="48"/>
      <c r="Y24" s="40">
        <f t="shared" si="5"/>
        <v>97</v>
      </c>
      <c r="Z24" s="28">
        <f t="shared" si="1"/>
        <v>753</v>
      </c>
      <c r="AA24" s="49">
        <f t="shared" si="2"/>
        <v>0.753</v>
      </c>
      <c r="AB24" s="44"/>
      <c r="AC24" s="30" t="s">
        <v>42</v>
      </c>
    </row>
    <row r="25" spans="2:30" ht="28.5" customHeight="1">
      <c r="B25" s="23"/>
      <c r="C25" s="72"/>
      <c r="D25" s="73"/>
      <c r="E25" s="74"/>
      <c r="F25" s="37"/>
      <c r="G25" s="45" t="s">
        <v>52</v>
      </c>
      <c r="H25" s="46" t="s">
        <v>40</v>
      </c>
      <c r="I25" s="47">
        <v>1050</v>
      </c>
      <c r="J25" s="47">
        <v>1050</v>
      </c>
      <c r="K25" s="38">
        <f>14+6+2+2</f>
        <v>24</v>
      </c>
      <c r="L25" s="39">
        <f>6+48+21+8+2+3+1</f>
        <v>89</v>
      </c>
      <c r="M25" s="39">
        <f>225+40+8+1+1+2+1</f>
        <v>278</v>
      </c>
      <c r="N25" s="39">
        <f>213+8+5+5</f>
        <v>231</v>
      </c>
      <c r="O25" s="40">
        <f t="shared" si="3"/>
        <v>622</v>
      </c>
      <c r="P25" s="39">
        <f>180+8+4+1+1+1</f>
        <v>195</v>
      </c>
      <c r="Q25" s="39">
        <f>186+47</f>
        <v>233</v>
      </c>
      <c r="R25" s="39">
        <v>0</v>
      </c>
      <c r="S25" s="53">
        <v>0</v>
      </c>
      <c r="T25" s="40">
        <f t="shared" si="4"/>
        <v>428</v>
      </c>
      <c r="U25" s="53">
        <v>0</v>
      </c>
      <c r="V25" s="41">
        <v>0</v>
      </c>
      <c r="W25" s="50"/>
      <c r="X25" s="50"/>
      <c r="Y25" s="40">
        <f t="shared" si="5"/>
        <v>0</v>
      </c>
      <c r="Z25" s="28">
        <f t="shared" si="1"/>
        <v>1050</v>
      </c>
      <c r="AA25" s="43">
        <f t="shared" si="2"/>
        <v>1</v>
      </c>
      <c r="AB25" s="44"/>
      <c r="AC25" s="30" t="s">
        <v>43</v>
      </c>
    </row>
    <row r="26" spans="2:30" ht="41.25" customHeight="1">
      <c r="B26" s="23"/>
      <c r="C26" s="72"/>
      <c r="D26" s="73"/>
      <c r="E26" s="74"/>
      <c r="F26" s="37"/>
      <c r="G26" s="51" t="s">
        <v>61</v>
      </c>
      <c r="H26" s="46" t="s">
        <v>40</v>
      </c>
      <c r="I26" s="47">
        <v>3000</v>
      </c>
      <c r="J26" s="47">
        <v>3000</v>
      </c>
      <c r="K26" s="38">
        <f>29+4</f>
        <v>33</v>
      </c>
      <c r="L26" s="39">
        <f>21+9</f>
        <v>30</v>
      </c>
      <c r="M26" s="39">
        <f>121+8</f>
        <v>129</v>
      </c>
      <c r="N26" s="39">
        <f>160+6</f>
        <v>166</v>
      </c>
      <c r="O26" s="47">
        <f t="shared" si="3"/>
        <v>358</v>
      </c>
      <c r="P26" s="39">
        <f>103+9</f>
        <v>112</v>
      </c>
      <c r="Q26" s="39">
        <f>83+8</f>
        <v>91</v>
      </c>
      <c r="R26" s="39">
        <f>37+1</f>
        <v>38</v>
      </c>
      <c r="S26" s="53">
        <f>183+7</f>
        <v>190</v>
      </c>
      <c r="T26" s="40">
        <f t="shared" si="4"/>
        <v>431</v>
      </c>
      <c r="U26" s="53">
        <f>378+12</f>
        <v>390</v>
      </c>
      <c r="V26" s="59">
        <f>295+4</f>
        <v>299</v>
      </c>
      <c r="W26" s="38"/>
      <c r="X26" s="38"/>
      <c r="Y26" s="40">
        <f t="shared" si="5"/>
        <v>689</v>
      </c>
      <c r="Z26" s="28">
        <f t="shared" si="1"/>
        <v>1478</v>
      </c>
      <c r="AA26" s="43">
        <f t="shared" si="2"/>
        <v>0.49266666666666664</v>
      </c>
      <c r="AB26" s="44"/>
      <c r="AC26" s="30" t="s">
        <v>43</v>
      </c>
    </row>
    <row r="27" spans="2:30" ht="54" customHeight="1">
      <c r="B27" s="23"/>
      <c r="C27" s="72"/>
      <c r="D27" s="73"/>
      <c r="E27" s="74"/>
      <c r="F27" s="37"/>
      <c r="G27" s="45" t="s">
        <v>53</v>
      </c>
      <c r="H27" s="46" t="s">
        <v>48</v>
      </c>
      <c r="I27" s="38">
        <v>12</v>
      </c>
      <c r="J27" s="38">
        <v>12</v>
      </c>
      <c r="K27" s="38">
        <v>0</v>
      </c>
      <c r="L27" s="39">
        <v>1</v>
      </c>
      <c r="M27" s="39">
        <v>1</v>
      </c>
      <c r="N27" s="39">
        <v>2</v>
      </c>
      <c r="O27" s="47">
        <f t="shared" si="3"/>
        <v>4</v>
      </c>
      <c r="P27" s="39">
        <v>2</v>
      </c>
      <c r="Q27" s="39">
        <v>1</v>
      </c>
      <c r="R27" s="39">
        <v>2</v>
      </c>
      <c r="S27" s="53">
        <v>1</v>
      </c>
      <c r="T27" s="40">
        <f t="shared" si="4"/>
        <v>6</v>
      </c>
      <c r="U27" s="53">
        <v>1</v>
      </c>
      <c r="V27" s="59">
        <v>1</v>
      </c>
      <c r="W27" s="38"/>
      <c r="X27" s="38"/>
      <c r="Y27" s="40">
        <f t="shared" si="5"/>
        <v>2</v>
      </c>
      <c r="Z27" s="28">
        <f t="shared" si="1"/>
        <v>12</v>
      </c>
      <c r="AA27" s="43">
        <f t="shared" si="2"/>
        <v>1</v>
      </c>
      <c r="AB27" s="44"/>
      <c r="AC27" s="30" t="s">
        <v>43</v>
      </c>
    </row>
    <row r="28" spans="2:30" ht="56.25" customHeight="1">
      <c r="B28" s="23"/>
      <c r="C28" s="72"/>
      <c r="D28" s="73"/>
      <c r="E28" s="74"/>
      <c r="F28" s="37"/>
      <c r="G28" s="45" t="s">
        <v>54</v>
      </c>
      <c r="H28" s="37" t="s">
        <v>45</v>
      </c>
      <c r="I28" s="52">
        <v>8</v>
      </c>
      <c r="J28" s="38">
        <v>8</v>
      </c>
      <c r="K28" s="63">
        <v>0</v>
      </c>
      <c r="L28" s="53">
        <v>1</v>
      </c>
      <c r="M28" s="39">
        <v>0</v>
      </c>
      <c r="N28" s="39">
        <v>1</v>
      </c>
      <c r="O28" s="40">
        <f t="shared" si="3"/>
        <v>2</v>
      </c>
      <c r="P28" s="39">
        <v>1</v>
      </c>
      <c r="Q28" s="39">
        <v>1</v>
      </c>
      <c r="R28" s="39">
        <v>0</v>
      </c>
      <c r="S28" s="53">
        <v>1</v>
      </c>
      <c r="T28" s="40">
        <f t="shared" si="4"/>
        <v>3</v>
      </c>
      <c r="U28" s="53">
        <v>1</v>
      </c>
      <c r="V28" s="59">
        <v>0</v>
      </c>
      <c r="W28" s="38"/>
      <c r="X28" s="50"/>
      <c r="Y28" s="40">
        <f t="shared" si="5"/>
        <v>1</v>
      </c>
      <c r="Z28" s="28">
        <f t="shared" si="1"/>
        <v>6</v>
      </c>
      <c r="AA28" s="43">
        <f t="shared" si="2"/>
        <v>0.75</v>
      </c>
      <c r="AB28" s="44"/>
      <c r="AC28" s="30" t="s">
        <v>55</v>
      </c>
    </row>
    <row r="29" spans="2:30" ht="55.5" customHeight="1">
      <c r="B29" s="23"/>
      <c r="C29" s="72"/>
      <c r="D29" s="73"/>
      <c r="E29" s="74"/>
      <c r="F29" s="37"/>
      <c r="G29" s="45" t="s">
        <v>56</v>
      </c>
      <c r="H29" s="38" t="s">
        <v>40</v>
      </c>
      <c r="I29" s="52">
        <v>60</v>
      </c>
      <c r="J29" s="38">
        <v>60</v>
      </c>
      <c r="K29" s="38">
        <v>18</v>
      </c>
      <c r="L29" s="39">
        <v>0</v>
      </c>
      <c r="M29" s="39">
        <v>4</v>
      </c>
      <c r="N29" s="39">
        <v>1</v>
      </c>
      <c r="O29" s="40">
        <f t="shared" si="3"/>
        <v>23</v>
      </c>
      <c r="P29" s="39">
        <v>0</v>
      </c>
      <c r="Q29" s="39">
        <v>3</v>
      </c>
      <c r="R29" s="39">
        <v>0</v>
      </c>
      <c r="S29" s="53">
        <v>2</v>
      </c>
      <c r="T29" s="40">
        <f t="shared" si="4"/>
        <v>5</v>
      </c>
      <c r="U29" s="53">
        <v>2</v>
      </c>
      <c r="V29" s="59">
        <v>0</v>
      </c>
      <c r="W29" s="38"/>
      <c r="X29" s="50"/>
      <c r="Y29" s="40">
        <f t="shared" si="5"/>
        <v>2</v>
      </c>
      <c r="Z29" s="28">
        <f t="shared" si="1"/>
        <v>30</v>
      </c>
      <c r="AA29" s="43">
        <f t="shared" si="2"/>
        <v>0.5</v>
      </c>
      <c r="AB29" s="30"/>
      <c r="AC29" s="30" t="s">
        <v>55</v>
      </c>
    </row>
    <row r="30" spans="2:30" ht="68.25" customHeight="1">
      <c r="B30" s="23"/>
      <c r="C30" s="55"/>
      <c r="D30" s="56"/>
      <c r="E30" s="57"/>
      <c r="F30" s="37"/>
      <c r="G30" s="45" t="s">
        <v>57</v>
      </c>
      <c r="H30" s="37" t="s">
        <v>45</v>
      </c>
      <c r="I30" s="52">
        <v>10</v>
      </c>
      <c r="J30" s="38">
        <v>10</v>
      </c>
      <c r="K30" s="63">
        <v>0</v>
      </c>
      <c r="L30" s="53">
        <v>2</v>
      </c>
      <c r="M30" s="39">
        <v>1</v>
      </c>
      <c r="N30" s="39">
        <v>2</v>
      </c>
      <c r="O30" s="40">
        <f t="shared" si="3"/>
        <v>5</v>
      </c>
      <c r="P30" s="39">
        <v>3</v>
      </c>
      <c r="Q30" s="39">
        <v>1</v>
      </c>
      <c r="R30" s="39">
        <v>1</v>
      </c>
      <c r="S30" s="53">
        <v>0</v>
      </c>
      <c r="T30" s="40">
        <f t="shared" si="4"/>
        <v>5</v>
      </c>
      <c r="U30" s="53">
        <v>0</v>
      </c>
      <c r="V30" s="59">
        <v>0</v>
      </c>
      <c r="W30" s="38"/>
      <c r="X30" s="50"/>
      <c r="Y30" s="40">
        <f t="shared" si="5"/>
        <v>0</v>
      </c>
      <c r="Z30" s="28">
        <f t="shared" si="1"/>
        <v>10</v>
      </c>
      <c r="AA30" s="43">
        <f t="shared" si="2"/>
        <v>1</v>
      </c>
      <c r="AB30" s="30"/>
      <c r="AC30" s="30" t="s">
        <v>55</v>
      </c>
    </row>
    <row r="31" spans="2:30" ht="105.75" customHeight="1">
      <c r="B31" s="23"/>
      <c r="C31" s="55"/>
      <c r="D31" s="56"/>
      <c r="E31" s="57"/>
      <c r="F31" s="37"/>
      <c r="G31" s="45" t="s">
        <v>62</v>
      </c>
      <c r="H31" s="37" t="s">
        <v>45</v>
      </c>
      <c r="I31" s="52">
        <v>50</v>
      </c>
      <c r="J31" s="38">
        <v>50</v>
      </c>
      <c r="K31" s="63">
        <v>0</v>
      </c>
      <c r="L31" s="53">
        <v>0</v>
      </c>
      <c r="M31" s="39">
        <v>3</v>
      </c>
      <c r="N31" s="39">
        <v>0</v>
      </c>
      <c r="O31" s="40">
        <f t="shared" si="3"/>
        <v>3</v>
      </c>
      <c r="P31" s="39">
        <v>1</v>
      </c>
      <c r="Q31" s="39">
        <v>13</v>
      </c>
      <c r="R31" s="39">
        <v>0</v>
      </c>
      <c r="S31" s="53">
        <v>0</v>
      </c>
      <c r="T31" s="40">
        <f t="shared" si="4"/>
        <v>14</v>
      </c>
      <c r="U31" s="53">
        <v>7</v>
      </c>
      <c r="V31" s="41">
        <v>12</v>
      </c>
      <c r="W31" s="42"/>
      <c r="X31" s="50"/>
      <c r="Y31" s="40">
        <f t="shared" si="5"/>
        <v>19</v>
      </c>
      <c r="Z31" s="58">
        <f t="shared" si="1"/>
        <v>36</v>
      </c>
      <c r="AA31" s="43">
        <f t="shared" si="2"/>
        <v>0.72</v>
      </c>
      <c r="AB31" s="30"/>
      <c r="AC31" s="30" t="s">
        <v>46</v>
      </c>
    </row>
    <row r="32" spans="2:30" ht="22.5" customHeight="1">
      <c r="B32" s="104" t="s">
        <v>73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</row>
    <row r="33" spans="9:29">
      <c r="R33" s="4"/>
    </row>
    <row r="34" spans="9:29">
      <c r="I34" s="8"/>
      <c r="R34" s="4"/>
      <c r="AC34" s="9"/>
    </row>
    <row r="35" spans="9:29">
      <c r="R35" s="4"/>
      <c r="AC35" s="9"/>
    </row>
    <row r="36" spans="9:29">
      <c r="O36" s="8"/>
      <c r="R36" s="4"/>
      <c r="W36" s="8"/>
      <c r="AC36" s="9"/>
    </row>
    <row r="37" spans="9:29">
      <c r="I37" s="8"/>
      <c r="J37" s="8"/>
      <c r="O37" s="9"/>
      <c r="P37" s="8"/>
      <c r="R37" s="4"/>
      <c r="AC37" s="9"/>
    </row>
    <row r="38" spans="9:29">
      <c r="P38" s="8"/>
      <c r="R38" s="4"/>
      <c r="T38" s="8"/>
      <c r="V38" s="8"/>
      <c r="W38" s="8"/>
      <c r="AC38" s="9"/>
    </row>
    <row r="39" spans="9:29">
      <c r="L39" s="8"/>
      <c r="R39" s="4"/>
      <c r="AC39" s="9"/>
    </row>
    <row r="40" spans="9:29">
      <c r="P40" s="1" t="s">
        <v>76</v>
      </c>
      <c r="R40" s="10"/>
      <c r="AC40" s="9"/>
    </row>
    <row r="41" spans="9:29">
      <c r="AC41" s="9"/>
    </row>
    <row r="42" spans="9:29">
      <c r="AC42" s="9"/>
    </row>
    <row r="43" spans="9:29">
      <c r="AC43" s="9"/>
    </row>
    <row r="44" spans="9:29">
      <c r="AC44" s="9"/>
    </row>
    <row r="45" spans="9:29">
      <c r="AC45" s="9"/>
    </row>
    <row r="46" spans="9:29">
      <c r="AC46" s="9"/>
    </row>
    <row r="47" spans="9:29">
      <c r="AC47" s="9"/>
    </row>
    <row r="48" spans="9:29">
      <c r="AC48" s="9"/>
    </row>
    <row r="49" spans="29:29">
      <c r="AC49" s="9"/>
    </row>
    <row r="50" spans="29:29">
      <c r="AC50" s="9"/>
    </row>
    <row r="51" spans="29:29">
      <c r="AC51" s="9"/>
    </row>
  </sheetData>
  <autoFilter ref="AC16:AC32"/>
  <mergeCells count="39">
    <mergeCell ref="B32:AC32"/>
    <mergeCell ref="B7:AC7"/>
    <mergeCell ref="B2:AC2"/>
    <mergeCell ref="B3:D3"/>
    <mergeCell ref="B5:D5"/>
    <mergeCell ref="B9:E9"/>
    <mergeCell ref="B10:E10"/>
    <mergeCell ref="F10:AC10"/>
    <mergeCell ref="C23:E23"/>
    <mergeCell ref="C28:E28"/>
    <mergeCell ref="C19:E19"/>
    <mergeCell ref="C25:E25"/>
    <mergeCell ref="C21:E21"/>
    <mergeCell ref="B11:AB11"/>
    <mergeCell ref="C29:E29"/>
    <mergeCell ref="C22:E22"/>
    <mergeCell ref="B1:AC1"/>
    <mergeCell ref="B4:D4"/>
    <mergeCell ref="E5:AC5"/>
    <mergeCell ref="E6:AC6"/>
    <mergeCell ref="B6:D6"/>
    <mergeCell ref="E3:AC3"/>
    <mergeCell ref="E4:AC4"/>
    <mergeCell ref="F9:AC9"/>
    <mergeCell ref="F8:AC8"/>
    <mergeCell ref="B8:E8"/>
    <mergeCell ref="C27:E27"/>
    <mergeCell ref="C16:E16"/>
    <mergeCell ref="C18:E18"/>
    <mergeCell ref="C17:E17"/>
    <mergeCell ref="C24:E24"/>
    <mergeCell ref="C20:E20"/>
    <mergeCell ref="C26:E26"/>
    <mergeCell ref="B13:E13"/>
    <mergeCell ref="F12:AC12"/>
    <mergeCell ref="F13:AC13"/>
    <mergeCell ref="B12:E12"/>
    <mergeCell ref="C15:E15"/>
    <mergeCell ref="B14:AC14"/>
  </mergeCells>
  <printOptions horizontalCentered="1"/>
  <pageMargins left="0" right="0" top="0.59055118110236227" bottom="0.39370078740157483" header="0.39370078740157483" footer="0.39370078740157483"/>
  <pageSetup scale="64" orientation="landscape" horizontalDpi="4294967293" r:id="rId1"/>
  <headerFooter>
    <oddFooter>&amp;C&amp;9PLAN OPERATIVO ANUAL, 2025
&amp;P</oddFooter>
  </headerFooter>
  <rowBreaks count="2" manualBreakCount="2">
    <brk id="16" min="1" max="29" man="1"/>
    <brk id="26" min="1" max="29" man="1"/>
  </rowBreaks>
  <ignoredErrors>
    <ignoredError sqref="R16:V16 I16:J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N5 Ejec.POA</vt:lpstr>
      <vt:lpstr>'N5 Ejec.POA'!Área_de_impresión</vt:lpstr>
      <vt:lpstr>'N5 Ejec.POA'!Títulos_a_imprimir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Erik Alvarado</cp:lastModifiedBy>
  <cp:lastPrinted>2025-11-05T21:14:58Z</cp:lastPrinted>
  <dcterms:created xsi:type="dcterms:W3CDTF">2017-12-05T18:01:17Z</dcterms:created>
  <dcterms:modified xsi:type="dcterms:W3CDTF">2025-11-06T14:59:26Z</dcterms:modified>
</cp:coreProperties>
</file>