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pezb\Desktop\2025\información publica\marzo\"/>
    </mc:Choice>
  </mc:AlternateContent>
  <bookViews>
    <workbookView xWindow="-120" yWindow="0" windowWidth="2280" windowHeight="0"/>
  </bookViews>
  <sheets>
    <sheet name="EJECUCION" sheetId="1" r:id="rId1"/>
  </sheets>
  <definedNames>
    <definedName name="_xlnm.Print_Area" localSheetId="0">EJECUCION!$B$1:$AD$61</definedName>
    <definedName name="_xlnm.Print_Titles" localSheetId="0">EJECUCION!$1:$1</definedName>
  </definedNames>
  <calcPr calcId="162913"/>
</workbook>
</file>

<file path=xl/calcChain.xml><?xml version="1.0" encoding="utf-8"?>
<calcChain xmlns="http://schemas.openxmlformats.org/spreadsheetml/2006/main">
  <c r="J36" i="1" l="1"/>
  <c r="J35" i="1"/>
  <c r="J37" i="1"/>
  <c r="J17" i="1"/>
  <c r="K17" i="1" s="1"/>
  <c r="J18" i="1"/>
  <c r="K36" i="1" l="1"/>
  <c r="K35" i="1"/>
  <c r="P36" i="1"/>
  <c r="AA36" i="1"/>
  <c r="AB36" i="1" s="1"/>
  <c r="J49" i="1" l="1"/>
  <c r="L16" i="1"/>
  <c r="J57" i="1" l="1"/>
  <c r="J56" i="1" s="1"/>
  <c r="K56" i="1" s="1"/>
  <c r="K59" i="1"/>
  <c r="K60" i="1"/>
  <c r="K58" i="1"/>
  <c r="J48" i="1"/>
  <c r="K48" i="1" s="1"/>
  <c r="J44" i="1"/>
  <c r="K44" i="1" s="1"/>
  <c r="K50" i="1"/>
  <c r="K49" i="1"/>
  <c r="K46" i="1"/>
  <c r="K47" i="1"/>
  <c r="K45" i="1"/>
  <c r="K37" i="1"/>
  <c r="J34" i="1"/>
  <c r="K34" i="1" s="1"/>
  <c r="K28" i="1"/>
  <c r="K29" i="1"/>
  <c r="K30" i="1"/>
  <c r="K31" i="1"/>
  <c r="K32" i="1"/>
  <c r="K27" i="1"/>
  <c r="J26" i="1"/>
  <c r="K23" i="1"/>
  <c r="K22" i="1"/>
  <c r="K19" i="1"/>
  <c r="J21" i="1"/>
  <c r="K21" i="1" s="1"/>
  <c r="K57" i="1" l="1"/>
  <c r="J43" i="1"/>
  <c r="K43" i="1" s="1"/>
  <c r="K18" i="1"/>
  <c r="K26" i="1"/>
  <c r="J16" i="1"/>
  <c r="K16" i="1" s="1"/>
  <c r="M57" i="1"/>
  <c r="N57" i="1"/>
  <c r="O57" i="1"/>
  <c r="L57" i="1"/>
  <c r="L34" i="1" l="1"/>
  <c r="M34" i="1"/>
  <c r="N34" i="1"/>
  <c r="O34" i="1"/>
  <c r="M56" i="1" l="1"/>
  <c r="N56" i="1"/>
  <c r="O56" i="1"/>
  <c r="L56" i="1"/>
  <c r="Y48" i="1"/>
  <c r="X48" i="1"/>
  <c r="W48" i="1"/>
  <c r="V48" i="1"/>
  <c r="T48" i="1"/>
  <c r="S48" i="1"/>
  <c r="R48" i="1"/>
  <c r="Q48" i="1"/>
  <c r="M48" i="1"/>
  <c r="N48" i="1"/>
  <c r="O48" i="1"/>
  <c r="L48" i="1"/>
  <c r="Y44" i="1"/>
  <c r="X44" i="1"/>
  <c r="W44" i="1"/>
  <c r="V44" i="1"/>
  <c r="T44" i="1"/>
  <c r="S44" i="1"/>
  <c r="R44" i="1"/>
  <c r="Q44" i="1"/>
  <c r="M44" i="1"/>
  <c r="N44" i="1"/>
  <c r="O44" i="1"/>
  <c r="L44" i="1"/>
  <c r="X43" i="1"/>
  <c r="W43" i="1"/>
  <c r="V43" i="1"/>
  <c r="R43" i="1"/>
  <c r="Y34" i="1"/>
  <c r="X34" i="1"/>
  <c r="W34" i="1"/>
  <c r="V34" i="1"/>
  <c r="T34" i="1"/>
  <c r="S34" i="1"/>
  <c r="R34" i="1"/>
  <c r="Q34" i="1"/>
  <c r="Y26" i="1"/>
  <c r="X26" i="1"/>
  <c r="W26" i="1"/>
  <c r="V26" i="1"/>
  <c r="T26" i="1"/>
  <c r="S26" i="1"/>
  <c r="R26" i="1"/>
  <c r="Q26" i="1"/>
  <c r="O26" i="1"/>
  <c r="M26" i="1"/>
  <c r="N26" i="1"/>
  <c r="L26" i="1"/>
  <c r="Y21" i="1"/>
  <c r="Y17" i="1" s="1"/>
  <c r="X21" i="1"/>
  <c r="W21" i="1"/>
  <c r="V21" i="1"/>
  <c r="V17" i="1" s="1"/>
  <c r="T21" i="1"/>
  <c r="T17" i="1" s="1"/>
  <c r="S21" i="1"/>
  <c r="R21" i="1"/>
  <c r="Q21" i="1"/>
  <c r="M21" i="1"/>
  <c r="N21" i="1"/>
  <c r="O21" i="1"/>
  <c r="L21" i="1"/>
  <c r="R17" i="1"/>
  <c r="R16" i="1" s="1"/>
  <c r="Q17" i="1"/>
  <c r="Y18" i="1"/>
  <c r="X18" i="1"/>
  <c r="W18" i="1"/>
  <c r="V18" i="1"/>
  <c r="T18" i="1"/>
  <c r="S18" i="1"/>
  <c r="R18" i="1"/>
  <c r="Q18" i="1"/>
  <c r="M18" i="1"/>
  <c r="N18" i="1"/>
  <c r="O18" i="1"/>
  <c r="L18" i="1"/>
  <c r="O17" i="1" l="1"/>
  <c r="O16" i="1" s="1"/>
  <c r="N17" i="1"/>
  <c r="N16" i="1" s="1"/>
  <c r="M17" i="1"/>
  <c r="M16" i="1" s="1"/>
  <c r="L17" i="1"/>
  <c r="N43" i="1"/>
  <c r="L43" i="1"/>
  <c r="O43" i="1"/>
  <c r="Q43" i="1"/>
  <c r="S43" i="1"/>
  <c r="T43" i="1"/>
  <c r="Y43" i="1"/>
  <c r="M43" i="1"/>
  <c r="Y16" i="1"/>
  <c r="Q16" i="1"/>
  <c r="V16" i="1"/>
  <c r="T16" i="1"/>
  <c r="W17" i="1"/>
  <c r="W16" i="1" s="1"/>
  <c r="X17" i="1"/>
  <c r="X16" i="1" s="1"/>
  <c r="S17" i="1"/>
  <c r="S16" i="1" s="1"/>
  <c r="Z36" i="1"/>
  <c r="Z32" i="1" l="1"/>
  <c r="Z31" i="1"/>
  <c r="Z30" i="1"/>
  <c r="Z28" i="1"/>
  <c r="Z35" i="1" l="1"/>
  <c r="Z34" i="1"/>
  <c r="Z17" i="1"/>
  <c r="Z37" i="1" l="1"/>
  <c r="U35" i="1" l="1"/>
  <c r="U34" i="1" l="1"/>
  <c r="U32" i="1" l="1"/>
  <c r="U31" i="1"/>
  <c r="U30" i="1"/>
  <c r="U28" i="1"/>
  <c r="P34" i="1" l="1"/>
  <c r="AA34" i="1" s="1"/>
  <c r="P35" i="1"/>
  <c r="AA35" i="1" s="1"/>
  <c r="U37" i="1"/>
  <c r="P37" i="1"/>
  <c r="AB35" i="1" l="1"/>
  <c r="AA37" i="1"/>
  <c r="AB37" i="1" s="1"/>
  <c r="P32" i="1" l="1"/>
  <c r="AA32" i="1" s="1"/>
  <c r="AB32" i="1" s="1"/>
  <c r="P31" i="1"/>
  <c r="P30" i="1"/>
  <c r="AA30" i="1" s="1"/>
  <c r="Z29" i="1"/>
  <c r="U29" i="1"/>
  <c r="P29" i="1"/>
  <c r="P28" i="1"/>
  <c r="AA28" i="1" s="1"/>
  <c r="Z27" i="1"/>
  <c r="U27" i="1"/>
  <c r="P27" i="1"/>
  <c r="AA31" i="1" l="1"/>
  <c r="AB31" i="1" s="1"/>
  <c r="AA27" i="1"/>
  <c r="AB27" i="1" s="1"/>
  <c r="AB28" i="1"/>
  <c r="AB30" i="1"/>
  <c r="AA29" i="1"/>
  <c r="AB29" i="1" s="1"/>
  <c r="P44" i="1"/>
  <c r="Z26" i="1"/>
  <c r="U26" i="1"/>
  <c r="P26" i="1"/>
  <c r="AA26" i="1" l="1"/>
  <c r="P23" i="1"/>
  <c r="AA23" i="1" s="1"/>
  <c r="U23" i="1"/>
  <c r="AB23" i="1" l="1"/>
  <c r="Z18" i="1" l="1"/>
  <c r="U18" i="1"/>
  <c r="P18" i="1"/>
  <c r="AA18" i="1" l="1"/>
  <c r="AB34" i="1" l="1"/>
  <c r="Z60" i="1" l="1"/>
  <c r="Z59" i="1"/>
  <c r="Z58" i="1"/>
  <c r="Z57" i="1"/>
  <c r="Z56" i="1"/>
  <c r="Z50" i="1" l="1"/>
  <c r="Z49" i="1"/>
  <c r="Z48" i="1"/>
  <c r="Z47" i="1"/>
  <c r="Z46" i="1"/>
  <c r="Z45" i="1"/>
  <c r="Z44" i="1"/>
  <c r="Z43" i="1"/>
  <c r="Z19" i="1"/>
  <c r="Z16" i="1"/>
  <c r="U56" i="1" l="1"/>
  <c r="U57" i="1" l="1"/>
  <c r="U44" i="1" l="1"/>
  <c r="AA44" i="1" s="1"/>
  <c r="U43" i="1" l="1"/>
  <c r="U16" i="1"/>
  <c r="P49" i="1" l="1"/>
  <c r="P48" i="1" l="1"/>
  <c r="AB26" i="1" l="1"/>
  <c r="AB44" i="1" l="1"/>
  <c r="AB18" i="1"/>
  <c r="P57" i="1"/>
  <c r="P56" i="1"/>
  <c r="U45" i="1" l="1"/>
  <c r="U60" i="1" l="1"/>
  <c r="P60" i="1"/>
  <c r="U59" i="1"/>
  <c r="P59" i="1"/>
  <c r="U58" i="1"/>
  <c r="P58" i="1"/>
  <c r="U50" i="1"/>
  <c r="P50" i="1"/>
  <c r="U49" i="1"/>
  <c r="U48" i="1"/>
  <c r="U47" i="1"/>
  <c r="P47" i="1"/>
  <c r="U46" i="1"/>
  <c r="P46" i="1"/>
  <c r="P45" i="1"/>
  <c r="U22" i="1"/>
  <c r="P22" i="1"/>
  <c r="AA22" i="1" s="1"/>
  <c r="U21" i="1"/>
  <c r="P21" i="1"/>
  <c r="AA21" i="1" s="1"/>
  <c r="U19" i="1"/>
  <c r="P19" i="1"/>
  <c r="U17" i="1"/>
  <c r="P17" i="1"/>
  <c r="P16" i="1" s="1"/>
  <c r="AA16" i="1" s="1"/>
  <c r="AB16" i="1" s="1"/>
  <c r="AA19" i="1" l="1"/>
  <c r="AB19" i="1" s="1"/>
  <c r="AA47" i="1"/>
  <c r="AB47" i="1" s="1"/>
  <c r="AA45" i="1"/>
  <c r="AB45" i="1" s="1"/>
  <c r="P43" i="1"/>
  <c r="AA17" i="1"/>
  <c r="AB22" i="1"/>
  <c r="AA46" i="1"/>
  <c r="AB46" i="1" s="1"/>
  <c r="AA59" i="1"/>
  <c r="AB59" i="1" s="1"/>
  <c r="AA48" i="1"/>
  <c r="AB48" i="1" s="1"/>
  <c r="AA50" i="1"/>
  <c r="AB50" i="1" s="1"/>
  <c r="AA58" i="1"/>
  <c r="AB58" i="1" s="1"/>
  <c r="AA49" i="1"/>
  <c r="AB49" i="1" s="1"/>
  <c r="AA60" i="1"/>
  <c r="AB60" i="1" s="1"/>
  <c r="AA43" i="1" l="1"/>
  <c r="AA56" i="1"/>
  <c r="AB56" i="1" s="1"/>
  <c r="AA57" i="1"/>
  <c r="AB57" i="1" l="1"/>
  <c r="AB43" i="1"/>
  <c r="AB21" i="1"/>
  <c r="AB17" i="1" l="1"/>
  <c r="AE57" i="1" l="1"/>
  <c r="AE56" i="1"/>
  <c r="AE48" i="1"/>
  <c r="AE43" i="1"/>
  <c r="AE44" i="1"/>
  <c r="AE26" i="1"/>
  <c r="AE17" i="1"/>
  <c r="AE34" i="1"/>
  <c r="AE16" i="1" l="1"/>
</calcChain>
</file>

<file path=xl/sharedStrings.xml><?xml version="1.0" encoding="utf-8"?>
<sst xmlns="http://schemas.openxmlformats.org/spreadsheetml/2006/main" count="205" uniqueCount="117">
  <si>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</si>
  <si>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</si>
  <si>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</si>
  <si>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</si>
  <si>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</si>
  <si>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</si>
  <si>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</si>
  <si>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</si>
  <si>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</si>
  <si>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</si>
  <si>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</si>
  <si>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</si>
  <si>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</si>
  <si>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</si>
  <si>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</si>
  <si>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</si>
  <si>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</si>
  <si>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Documento</t>
  </si>
  <si>
    <t xml:space="preserve">Documento </t>
  </si>
  <si>
    <t xml:space="preserve">Evento </t>
  </si>
  <si>
    <t xml:space="preserve">PROGRAMA 13: GESTIÓN DE LA INTEGRACIÓN ECONÓMICA Y COMERCIO EXTERIOR </t>
  </si>
  <si>
    <t xml:space="preserve">Integración Económica Centroamericana </t>
  </si>
  <si>
    <t xml:space="preserve">Aplicación de los compromisos en el marco de los acuerdos de OMC </t>
  </si>
  <si>
    <t xml:space="preserve">Participación activa de Guatemala dentro del mecanismo de solución de diferencias </t>
  </si>
  <si>
    <t>Participación dentro de los Comités de los acuerdos  de la OMC, OMPI, UNCTAD, CCI</t>
  </si>
  <si>
    <t>Establecimiento y fortalecimiento de mecanismos de consulta con el sector privado y sociedad civil</t>
  </si>
  <si>
    <t xml:space="preserve">Representación de Guatemala en foros comerciales  y reuniones </t>
  </si>
  <si>
    <t xml:space="preserve">Ferias comerciales </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</si>
  <si>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</si>
  <si>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</si>
  <si>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</si>
  <si>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</si>
  <si>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</si>
  <si>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</si>
  <si>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</si>
  <si>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</si>
  <si>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</si>
  <si>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</si>
  <si>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</si>
  <si>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Atraer Inversión Extranjera Directa como motor de crecimiento y diversificación económica y promover la inserción exitosa de Guatemala en el contexto globalizado del comercio.</t>
  </si>
  <si>
    <t>DIRECCIÓN DE POLÍTICA DE COMERCIO EXTERIOR</t>
  </si>
  <si>
    <t xml:space="preserve">DIRECCIÓN DE ADMINISTRACIÓN DEL COMERCIO EXTERIOR </t>
  </si>
  <si>
    <t xml:space="preserve"> Administrar los acuerdos comerciales internacionales vigentes para Guatemala, propiciando su óptimo aprovechamiento.</t>
  </si>
  <si>
    <t>MISIÓN PERMANENTE DE GUATEMALA ANTE LA ORGANIZACIÓN MUNDIAL DEL COMERCIO -OMC-</t>
  </si>
  <si>
    <t xml:space="preserve"> Posicionar los intereses comerciales de Guatemala en el la Organización Mundial del Comercio -OMA-   y otros organismos internacionales como; Organización Mundial de la Propiedad Intelectual -OMPI-, el Centro de Comercio Internacional -CCI- la Conferencia de Naciones Unidas cobre comercio y desarrollo -CNUCED-.</t>
  </si>
  <si>
    <t xml:space="preserve"> Es la encargada de elaborar informes técnicos y suministrar datos estadísticos, para apoyar y sustentar la formulación de políticas, estrategias, y asesoría en el materia comercial y macroeconómica, así como el análisis permanente de la coyuntura económica internacional.</t>
  </si>
  <si>
    <t>No.</t>
  </si>
  <si>
    <t>VISIÓN</t>
  </si>
  <si>
    <t>MISIÓN</t>
  </si>
  <si>
    <t>OBJETIVO ESTRATÉGICO</t>
  </si>
  <si>
    <t xml:space="preserve">INDICADOR </t>
  </si>
  <si>
    <t xml:space="preserve">META VIGENTE  </t>
  </si>
  <si>
    <t>ÓRGANO DE POLÍTICA Y  ANÁLISIS ECONÓMICO</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</si>
  <si>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</si>
  <si>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</si>
  <si>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</si>
  <si>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Negociaciones </t>
  </si>
  <si>
    <t>Potencializar los proyectos de asistencia técnica a Guatemala</t>
  </si>
  <si>
    <t xml:space="preserve">Resolución de procesos de verificación de origen, opiniones técnica y certificación de origen </t>
  </si>
  <si>
    <t>Productores, exportadores e importadores beneficiados con asesorías  técnicas para resolver y prevenir obstáculos al intercambio comercial</t>
  </si>
  <si>
    <t>Emisión de certificados de adjudicación de volumen de contingentes arancelarios y cuotas de exportación</t>
  </si>
  <si>
    <t xml:space="preserve">Análisis de la actividad económica y de comercio exterior de Guatemala </t>
  </si>
  <si>
    <t>Diseño y negociación de acuerdos comerciales, impulsar el adecuado proceso de integración económica centroamericana  y promover la expansión de la base exportable, así como coordinar con la Misión de Guatemala ante la Organización Mundial del Comercio -OMC- .</t>
  </si>
  <si>
    <t>Administración  de Acuerdos Comerciales Internacionales</t>
  </si>
  <si>
    <t xml:space="preserve"> Servicios de Análisis Económico e Información Estadística del Comercio Exterior</t>
  </si>
  <si>
    <t>Análisis y estadísticas de inteligencia de mercados, industrias, oportunidades y tendencias relevantes</t>
  </si>
  <si>
    <t>Análisis y actualización de información e indicadores económicos y comerciales, como apoyo para la formulación e implementación de estrategias nacionales, políticas públicas y posiciones de intereses para agentes económicos</t>
  </si>
  <si>
    <t>Negociación de Acuerdos Comerciales Internacionales y Promoción de la Integración Económica</t>
  </si>
  <si>
    <t>Análisis y estadísticas económicas y comerciales por socio comercial o región, producto, regímenes especiales, sectores o clasificaciones económicas</t>
  </si>
  <si>
    <t>Para el 2025, se ha incrementado a 16,160 los certificados de adjudicación, resoluciones de proceso de verificación y notificaciones en materia comercial, en el marco de la administración de los acuerdos comerciales vigentes (Línea base de 4,324 en 2019 a 16,160 en 2025)</t>
  </si>
  <si>
    <t xml:space="preserve"> Número de certificados de adjudicación, resoluciones de proceso de verificación y notificaciones en  materia comercial emitidos.</t>
  </si>
  <si>
    <t xml:space="preserve">SEGUIMIENTO MENSUAL Y CUATRIMESTRAL DE EJECUCIÓN DE METAS FÍSICAS </t>
  </si>
  <si>
    <t xml:space="preserve">  </t>
  </si>
  <si>
    <t xml:space="preserve">UNIDAD DE APOYO AL COMERCIO EXTERIOR Y LA INTEGRACIÓN </t>
  </si>
  <si>
    <t xml:space="preserve">        MINISTERIO DE ECONOMÍA 
MATRIZ DE PLANIFICACIÓN, POA 2025</t>
  </si>
  <si>
    <t>EJECUCIÓN MENSUAL, CUATRIMESTRAL Y ANUAL,  POA 2025</t>
  </si>
  <si>
    <t xml:space="preserve">% DE EJECUCIÓN
</t>
  </si>
  <si>
    <t>PRESUPUESTO VIGENTE 2025    EN  Q.</t>
  </si>
  <si>
    <r>
      <t>% DE EJECUCIÓN</t>
    </r>
    <r>
      <rPr>
        <sz val="10"/>
        <rFont val="Times New Roman"/>
        <family val="1"/>
      </rPr>
      <t xml:space="preserve">
</t>
    </r>
  </si>
  <si>
    <t>Acuerdos y  convenios comerciales negociados y  suscritos para beneficio del sector exportador a nivel región.</t>
  </si>
  <si>
    <t>Acuerdos y  convenios comerciales  suscritos a través de las negociaciones comerciales con diferentes países a nivel región.</t>
  </si>
  <si>
    <t>Gestionar y negociar Acuerdos Comerciales y de inversión, para el mejoramiento de las condiciones relacionadas con el comercio y la ampliación y profundización de los acuerdos comerciales vigentes</t>
  </si>
  <si>
    <t>Negociaciones  para Facilitación del Comercio libre movilidad de bienes, servicios e inversión, reconocimiento  de registros, legislación centroamericana, propiedad intelectual y armonización arancelaria</t>
  </si>
  <si>
    <t>Negociaciones de Guatemala, Honduras y El Salvador (Integración Profunda con incorporación de El Salvador)</t>
  </si>
  <si>
    <t xml:space="preserve">Informes de  gestión  en el  marco de los acuerdos ante la Organización Mundial del Comercio (OMC), para beneficio del sector empresarial en el Ginebra, Suiza. </t>
  </si>
  <si>
    <t>Ferias y misiones en beneficio de empresarios exportadores para el desarrollo comercial a nivel región.</t>
  </si>
  <si>
    <t xml:space="preserve">Misiones comerciales </t>
  </si>
  <si>
    <t>Informes sobre estrategias de negocios y atracción de inversiones extranjeras  para beneficio del sector empresarial</t>
  </si>
  <si>
    <t xml:space="preserve">Gestión de acuerdos comerciales internacionales vigentes para Guatemala, a beneficio de productores, exportadores, importadores y la recaudación tributaria </t>
  </si>
  <si>
    <t>Documentos para la prevención y  solución de controversias comerciales internacionales, en el marco de la Organización Mundial del Comercio, Tratados de libre comercio vigentes y la Integración Centroamericana a nivel región.</t>
  </si>
  <si>
    <t>Productores, exportadores e importadores beneficiados con la atención de controversias comerciales y mecanismos de defensa comercial.</t>
  </si>
  <si>
    <t>Administrar las notificaciones en materia comercial para apoyar a los productores nacionales y cumplir con los compromisos contraídos en la OMC.</t>
  </si>
  <si>
    <t xml:space="preserve">Aplicación de acuerdos comerciales internacionales vigentes para Guatemala, a beneficio de productores, exportadores, importadores y la recaudación tributaria </t>
  </si>
  <si>
    <t>Análisis de la actividad económica y de comercio exterior de Guatemala</t>
  </si>
  <si>
    <t>PRESUPUESTO APROBADO MEDIANTE DECRETO 36-2024, LEY DE PRESUPUESTO GENERAL DE INGRESOS Y EGRESOS DEL ESTADO PARA EL EJERCICIO FISCAL 2025</t>
  </si>
  <si>
    <r>
      <rPr>
        <b/>
        <i/>
        <sz val="10"/>
        <rFont val="Times New Roman"/>
        <family val="1"/>
      </rPr>
      <t xml:space="preserve">Vnculación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PGG 204-2028:Principios: La equidad como eje orientador de la función pública, Un país plural , Impulsar la economía humana,Territorializar el desarrollo.  OBJETIVOS:  Rescatar  urgentemente el Estado ante la corrupción ,•Realizar las acciones catalíticas que detonarán los cambios necesarios y Fundar los cimientos del desarrollo sostenible : . EJES ESTRATÉGICOS POR UN PASÍS PARA VIVIR.;EJE ESTRATEGICO 1. HACIA UNA FUNCIÓN PÚBLICA LEGÍTIMA Y EFICAZ: Línea Estratégica de fortlecer mecanismos de Gobierno Abierto y Electrónico para los servicios ´públicos y rendición de cuentas .,•  EJE ESTRÁTEGICO: 2. DESARROLLO SOCIAL:Línea Estratégica: Desarrollo del Emprendimiento y de la Microempresa  y Línea Estratégica: Igualdad de Género y Empoderamiento Económico de las Mujeres:Inclusión Financiera de Mujeres Empresarias. EJE ESTRÁTEGICO: 4. LUCHA CONTRA LA DESNUTRICIÓN Y MALNUTRICIÓN :Línea Estratégica: Fortalecimiento de la Producción Agropecuaria y Generación de Ingresos EJE ESTRÁTEGICO: 6. AVANZANDO PARA CERRAR LA BRECHA DIGITAL CON TECNOLOGÍA E INNOVACIÓN : Línea Estratégica: Inversión y Desarrollo Económico.  Línea Estratégica: Fomento a la Inversión Mediante Certeza Jurídica.
</t>
    </r>
    <r>
      <rPr>
        <b/>
        <i/>
        <sz val="7.5"/>
        <rFont val="Times New Roman"/>
        <family val="1"/>
      </rPr>
      <t xml:space="preserve">
</t>
    </r>
  </si>
  <si>
    <t>MODIFICACIÓN META</t>
  </si>
  <si>
    <t>1.	Reunión Ordinaria 01-2025 del Consejo Nacional de Promoción de Exportaciones (CONAPEX).</t>
  </si>
  <si>
    <t>Esta cantidad de metas se obtuvo con la atención de reuniones y  la emisión de certificados a  las personas individuales y juridicas que se encuentran inscritas en los diferentes contingentes arancelarios y realizaron su solicitud de certificado para beneficiarse de los contingentes que se encuentran vigentes para el año 2025.</t>
  </si>
  <si>
    <t xml:space="preserve">Seguimiento a los arbitrajes de inversión que se encuentran activos en contra de la República de Guatemala. Se dio seguimiento al proceso de ejecución de laudo a favor de la República de Guatemala. Se dio seguimiento a los procesos de contratación y adendas de contratos de asesores y expertos internacionales. Reuniones de seguimiento y discusión de estrategia a utilizar en los arbitrajes de inversión. Participación en los grupos de trabajo del CNUDMI. Se dio seguimiento a procesos de consultas realizados a la República de Guatemala por parte de Inversionistas extranjeros. </t>
  </si>
  <si>
    <t xml:space="preserve">1. Reunión de Coordinación proyecto de Mujeres Tejedoras OMPI </t>
  </si>
  <si>
    <t>18.ª Conferencia Alemana de Economía Latinoamericana en Berlín, Alemania.</t>
  </si>
  <si>
    <t>1. Se sostuvo reunión por medio de videoconferencia con representantes de Perú para evacuar las consultas sobre los programas de desgravación del Anexo de acceso a mercados dentro del marco del Protocolo al Tratado de Libre Comercio entre Guatemala y Perú. 2. Se sostuvo una reunión virtual con técnicos de la mesa de acceso a mercados de Perú y Guatemala, con el objetivo de continuar con la revisión y correlación de la las listas de desgravación arancelaria, que se incluirá en el Protocolo al TLC. El cual, se encuentran en el Anexo del Programa de desgravación del TLC suscrito. 3. Comunicación con autoridades de Perú para realiar conjuntamente la notificación que se deberá realizar a la OMC sobre el desestimiento de la controversia que se inició en el Sistema de solución de Diferencias de la OMC, conforme al Entendimiento por el que se rige las Solución de Diferencias y se tuvo reunión con representantes legales de Ministerio de Relaciones Exteriores para determinar los lineamientos para la elaboración de la opinión técnico/legal, para que acompañar a la solicitud de gestión de los plenos poderes. 4. Se inició a elaborar una matriz de textos para la negociación de un Acuerdo Comercial con Emiratos Árabes Unidos, textos legales propiamente para presentar como base para la futura negociación con el gobierno de dicho país.</t>
  </si>
  <si>
    <t xml:space="preserve">1. Reunión para la negociación del nuevo proceso para abordar preocupaciones comerciales en la región centroamericana llegando a tener un proceso actualizado que permitirá resolver de manera expedita algún obstáculo al comercio regional. 2. Se celebró reunión para abordar las observaciones recibidas en la consulta pública que se realizó al texto negociado del Reglamento Técnico centroamericano sobre Etiquetado Nutricional, lográndose abordar los temas sobre los que versan las observaciones y reduciendo el número de ellas. 3.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4. Reunión para la negociación del nuevo proceso para abordar preocupaciones comerciales en la región centroamericana llegando a tener un proceso actualizado que permitirá resolver de manera expedita algún obstáculo al comercio regional. 5. Se celebraron reuniones correspondientes a la I Ronda de Unión aduanera Centroamericana correspondiente al primer semestre del año 2025 en los temas de facilitación de comercio, Sistema Integrado de Riesgo Aduanero, Propiedad Intelectual entre otros. 6.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7. Reunión para abordar los obstáculos al transito terrestre internacional por Centroamérica. 8. Se celebró reunión para abordar las observaciones recibidas en la consulta pública que se realizó al texto negociado del Reglamento Técnico centroamericano sobre Etiquetado Nutricional, lográndose abordar los temas sobre los que versan las observaciones y reduciendo el número de ellas. 9.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t>
  </si>
  <si>
    <t>1. Se celebró reunión del Foro de Coordinadores para negociar las resoluciones que serán necesarias aprobar por la Instancia Ministerial para la implementación de la Factura y Declaración Única Centroamericana por parte de El Salvador entre los puestos fronterizos entre Guatemala y El Salvador. Se cuenta con 3 proyectos de resolución validados que deberán de ser aprobados por la Instancia Ministerial en breve. 2. Se gestionó ante la intendencia de aduanas la validación de los Terminos de Referencia que se elaboraron para la construcción y adecuación de la infraestructura existente en los puestos fronterizos de Anguiatu y de Pedro de Alvarado – La Hachadura con el objetivo de prepararlos para su transición a Puestos Fronterizos Integrados. 3. Se celebró reunión extraordinaria de la Instancia Ministerial del proceso de Integración Profunda, donde se conocieron y aprobaron las resoluciones que establecen las listas de excepciones generales, excepciones por reglas de origen y excepciones por diferencias arancelarias. 4. Se celebró visita a la Aduana de Anguiatu, para la recepción de la fibra óptica que permitirá la conectividad entre el edificio central de la aduana de Guatemala y la Aduana de Anguiatú en El Salvador.</t>
  </si>
  <si>
    <t>1. Informe mensual del trabajo de la Misión OMC 2. Informe sobre el estado del Examen de Políticas Comerciales de Guatemala 3. Informe mensual del trabajo de la Misión OMC 4. Informe del Consejo General 5. Informe mensual de trabajo de la Misión OMC 6. Depósito de aceptación de Subvenciones a la Pesca por parte de Guatemala</t>
  </si>
  <si>
    <t>1. Reunión del Organo de Solución de Diferencias</t>
  </si>
  <si>
    <t>1. Reunión del Comité de Facilitación del Comercio 2. Reunión del Grupo Cairns - attaches 3. Programa de Trabajo sobre Comercio Electrónico 4. Reunión informal del Comité de Medidas Sanitarias y Fitosanitarias 5. Reunión informativa del Comité de Comercio y Medio Ambiente 6. Reunión del Comité de Observancia OMPI 7. Reunión informal del Comité de Agricultura Sesión Extraordinaria 8. Juanta de Comercio y Desarrollo, 77ª reunión ejecutiva 9. Reunión del Comité Obstaculos Técnicos al Comercio 10. Reunión informativa del Grupo Cairns 11. Reunión del Comité de Valoración en Aduana 12. Reunión de la Iniciativa Conjunta sobre Comercio Electronico 13. Reunión del Organo de Solución de Diferencias 14. Consejo de Comercio de Mercancias 15. Reunión de Coordinación GRULAC en preparación de la 50ª sesión 16. Organo de Examen de Políticas Comerciales de Ucrania 17. Trabajo Pensiones OMC 18. Reunión del Grupo Informal de Países en Desarrollo 19. Reunión del Grupo de Trabajo de PCT OMPI 20. Reunión informativa Comercio y Medioambiente 21. 50ª Sesión del IGC OMPI 22. Reunión del Comité de Asuntos Presupuestarios, Administrativos y Financieros 23. Reunión del Comité de Acceso a Mercados 24. Reunión informal del Comité de Comercio y Medio Ambiente 25. Reunión del Comité de Compromisos Específicos 26. Reunión del Comité de Comercio de Servicios Financieros 27. Reunión del Consejo de Comercio de Servicios 28. Examen de Politicas Comerciales de Australia 29. Reunión del Comité de Facilitación del Comercio 30. Reunión del Comité de Medidas Sanitarias y Fitosanitarias 31. Reunión del Comité de Acuerdos Comerciales Regionales 32. Reunión del Comité de Comercio y Desarrollo 33. Reunión del Consejo de los ADPIC 34. Reunión Comité Permanente del Derecho de Marcas OMPI. 35. Reunión del Comité de Agricultura</t>
  </si>
  <si>
    <t>1. Reunión con Universidad del Valle de Guatemala para temas de seguimiento OMPI 2. Reunión convocada por DACE en el marco del TPR (SIB) 3. Reunión convocada por DACE en el marco del TPR (MAGA)</t>
  </si>
  <si>
    <t>1. Reunión de Coordinación GRULAC OMPI 2. Reunión de coordinación GRULAC OMPI</t>
  </si>
  <si>
    <t>1. Lanzmaiento de imagen comercial para promoción de exportaciones. 2. Feria comercial internacional EXPOCOMER 2025 - Panamá</t>
  </si>
  <si>
    <t>Se reportan 656 metas las cuales se integro con  (88) cuestionarios EUR1, (291)  EUR1 Sustitutivos, (271) Certificados de Taiwan (2) Opiniones Técnicas y (4) Certificados de Origen Israel</t>
  </si>
  <si>
    <t xml:space="preserve">Se alcanzó 79 metas de asesorias integradas de la siguiente forma: (38) consultas que fueron atendidas en los temas de verificación de Origen, (35) consultas de Origen y (6) consultas de Medidas Arancelarias y No Arancelarias, las cuales fueron resueltas por el personal de la DACE. </t>
  </si>
  <si>
    <t>Se reporta (10) meta refernte a temas agrícolas dentro de los acuerdos de la Organización Mundial del Comercio; a Informe a la Secretaría de la OMC sobre cumplimiento de acciones bajo asuntos agrícolas respecto a beneficios arancelarios acordados por Guatemala bajo la Lista LXXXVIII e información sobre certificados de firmas digitales dentro del GTFE.</t>
  </si>
  <si>
    <t>Informes Mensuales:  (3) Informe de Comercio Exterior, (3) Boletín Estdos Unidos (Amcham), (7) Informe de Producto, (3) Informe de Capítulo
Informes Trimestrales: (1) Informe Cacao, (1) Comercio Vía de Ingreso, (1) Comercio por Sector Económico, (1) Comercio en 65-89 Zonas Francas, 29-89 Maquila
Informes Anuales:  (4) Evaluaciones Comerciales
Informes a Demanda: (28) Perfiles de País</t>
  </si>
  <si>
    <t>Informes Mensuales:  (3) Barómetro Cámara de Industria- Sector Lácteo, (3) Reporte Aceite de Palma - GREPALMA, (3) Reporte de Vino - Cámara Española, (3) Barómetro Plásticos, (3) Ficha Contacto; (1) Informes específicos a solicitud
Informes Anuales: (2) Informe por Región</t>
  </si>
  <si>
    <t>Informes Semanales: (13) Informe Económico Semanal, (18) Informes específicos a solicitud (eventos económicos coyunturales, (3) Boletín Comercio Exterior
Informes Mensuales: (3) Informe de Inflación, (3) Informe precios Básicos
Informes Bimensuales: (2) PPT CONAPEX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</si>
</sst>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quot;* #,##0.00_);_(&quot;Q&quot;* \(#,##0.00\);_(&quot;Q&quot;* &quot;-&quot;??_);_(@_)"/>
  </numFmts>
  <fonts count="34"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b/>
      <sz val="10"/>
      <name val="Arial"/>
      <family val="2"/>
    </font>
    <font>
      <b/>
      <i/>
      <sz val="12"/>
      <color theme="0"/>
      <name val="Times New Roman"/>
      <family val="1"/>
    </font>
    <font>
      <b/>
      <i/>
      <sz val="11"/>
      <color theme="1"/>
      <name val="Candara"/>
      <family val="2"/>
    </font>
    <font>
      <b/>
      <i/>
      <sz val="11"/>
      <color theme="1"/>
      <name val="Times New Roman"/>
      <family val="1"/>
    </font>
    <font>
      <b/>
      <i/>
      <sz val="10"/>
      <color theme="0"/>
      <name val="Times New Roman"/>
      <family val="1"/>
    </font>
    <font>
      <b/>
      <i/>
      <sz val="10"/>
      <color theme="0"/>
      <name val="Candara"/>
      <family val="2"/>
    </font>
    <font>
      <sz val="10"/>
      <color indexed="8"/>
      <name val="Arial"/>
      <family val="2"/>
    </font>
    <font>
      <b/>
      <sz val="9"/>
      <color indexed="8"/>
      <name val="Times New Roman"/>
      <family val="1"/>
    </font>
    <font>
      <sz val="11"/>
      <color indexed="8"/>
      <name val="Calibri"/>
      <family val="2"/>
    </font>
    <font>
      <sz val="8"/>
      <color theme="1"/>
      <name val="Times New Roman"/>
      <family val="1"/>
    </font>
    <font>
      <b/>
      <i/>
      <sz val="8"/>
      <name val="Times New Roman"/>
      <family val="1"/>
    </font>
    <font>
      <b/>
      <i/>
      <sz val="14"/>
      <color theme="0"/>
      <name val="Times New Roman"/>
      <family val="1"/>
    </font>
    <font>
      <sz val="10"/>
      <color rgb="FFFF0000"/>
      <name val="Arial"/>
      <family val="2"/>
    </font>
    <font>
      <b/>
      <i/>
      <sz val="7.5"/>
      <name val="Times New Roman"/>
      <family val="1"/>
    </font>
  </fonts>
  <fills count="13">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style="thin">
        <color auto="1"/>
      </left>
      <right style="medium">
        <color indexed="64"/>
      </right>
      <top style="thin">
        <color auto="1"/>
      </top>
      <bottom style="thin">
        <color auto="1"/>
      </bottom>
      <diagonal/>
    </border>
  </borders>
  <cellStyleXfs count="12">
    <xf numFmtId="0" fontId="0" fillId="0" borderId="0"/>
    <xf numFmtId="0" fontId="4" fillId="0" borderId="0"/>
    <xf numFmtId="0" fontId="1" fillId="0" borderId="0"/>
    <xf numFmtId="0" fontId="4" fillId="0" borderId="0"/>
    <xf numFmtId="0" fontId="4" fillId="0" borderId="0"/>
    <xf numFmtId="0" fontId="26" fillId="0" borderId="0">
      <alignment vertical="top"/>
    </xf>
    <xf numFmtId="43" fontId="26" fillId="0" borderId="0" applyFont="0" applyFill="0" applyBorder="0" applyAlignment="0" applyProtection="0">
      <alignment vertical="top"/>
    </xf>
    <xf numFmtId="9" fontId="26" fillId="0" borderId="0" applyFont="0" applyFill="0" applyBorder="0" applyAlignment="0" applyProtection="0">
      <alignment vertical="top"/>
    </xf>
    <xf numFmtId="43" fontId="26" fillId="0" borderId="0" applyFont="0" applyFill="0" applyBorder="0" applyAlignment="0" applyProtection="0">
      <alignment vertical="top"/>
    </xf>
    <xf numFmtId="0" fontId="28" fillId="0" borderId="0"/>
    <xf numFmtId="43" fontId="1" fillId="0" borderId="0" applyFont="0" applyFill="0" applyBorder="0" applyAlignment="0" applyProtection="0"/>
    <xf numFmtId="0" fontId="1" fillId="0" borderId="1"/>
  </cellStyleXfs>
  <cellXfs count="172">
    <xf numFmtId="0" fontId="0" fillId="0" borderId="0" xfId="0"/>
    <xf numFmtId="0" fontId="4" fillId="0" borderId="0" xfId="1"/>
    <xf numFmtId="0" fontId="4" fillId="2" borderId="0" xfId="1" applyFill="1" applyBorder="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4" fillId="2" borderId="0" xfId="1" applyFill="1"/>
    <xf numFmtId="0" fontId="11" fillId="2" borderId="1" xfId="0" applyFont="1" applyFill="1" applyBorder="1" applyAlignment="1">
      <alignment horizontal="justify" vertical="top" wrapText="1"/>
    </xf>
    <xf numFmtId="0" fontId="5" fillId="2" borderId="1" xfId="0" applyFont="1" applyFill="1" applyBorder="1" applyAlignment="1">
      <alignment horizontal="center" vertical="top"/>
    </xf>
    <xf numFmtId="0" fontId="12" fillId="2" borderId="1" xfId="1" applyFont="1" applyFill="1" applyBorder="1" applyAlignment="1">
      <alignment horizontal="center" vertical="top" wrapText="1"/>
    </xf>
    <xf numFmtId="0" fontId="10" fillId="2" borderId="1" xfId="1" applyFont="1" applyFill="1" applyBorder="1" applyAlignment="1">
      <alignment horizontal="center" vertical="top" wrapText="1"/>
    </xf>
    <xf numFmtId="0" fontId="13" fillId="2" borderId="1" xfId="0" applyFont="1" applyFill="1" applyBorder="1" applyAlignment="1">
      <alignment horizontal="justify" vertical="top" wrapText="1"/>
    </xf>
    <xf numFmtId="0" fontId="3" fillId="2" borderId="1" xfId="0" applyFont="1" applyFill="1" applyBorder="1" applyAlignment="1">
      <alignment horizontal="center" vertical="top"/>
    </xf>
    <xf numFmtId="4" fontId="12"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4" fontId="12" fillId="2" borderId="1" xfId="1" applyNumberFormat="1" applyFont="1" applyFill="1" applyBorder="1" applyAlignment="1">
      <alignment vertical="top" wrapText="1"/>
    </xf>
    <xf numFmtId="0" fontId="11" fillId="2" borderId="2" xfId="0" applyFont="1" applyFill="1" applyBorder="1" applyAlignment="1">
      <alignment horizontal="center"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0" fontId="1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5" fillId="2" borderId="1" xfId="4" applyFont="1" applyFill="1" applyBorder="1" applyAlignment="1">
      <alignment vertical="top" wrapText="1"/>
    </xf>
    <xf numFmtId="4" fontId="5" fillId="2" borderId="4" xfId="0" applyNumberFormat="1" applyFont="1" applyFill="1" applyBorder="1" applyAlignment="1">
      <alignment horizontal="center" vertical="top" wrapText="1"/>
    </xf>
    <xf numFmtId="4" fontId="10" fillId="2" borderId="2" xfId="1"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5" fillId="2" borderId="1" xfId="0" applyFont="1" applyFill="1" applyBorder="1" applyAlignment="1">
      <alignment horizontal="center"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4" fontId="5" fillId="2" borderId="1" xfId="0" applyNumberFormat="1" applyFont="1" applyFill="1" applyBorder="1" applyAlignment="1">
      <alignment horizontal="center" vertical="top" wrapText="1"/>
    </xf>
    <xf numFmtId="0" fontId="7" fillId="2" borderId="1" xfId="2"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9" fontId="10" fillId="2" borderId="1" xfId="1"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11" fillId="2" borderId="6" xfId="0" applyFont="1" applyFill="1" applyBorder="1" applyAlignment="1">
      <alignment horizontal="justify" vertical="top" wrapText="1"/>
    </xf>
    <xf numFmtId="4" fontId="12" fillId="2" borderId="1" xfId="1" applyNumberFormat="1" applyFont="1" applyFill="1" applyBorder="1" applyAlignment="1">
      <alignment horizontal="justify" vertical="top" wrapText="1"/>
    </xf>
    <xf numFmtId="0" fontId="20" fillId="7" borderId="1" xfId="1" applyFont="1" applyFill="1" applyBorder="1" applyAlignment="1">
      <alignment horizontal="center" vertical="top" wrapText="1"/>
    </xf>
    <xf numFmtId="3" fontId="10" fillId="2" borderId="1" xfId="0" applyNumberFormat="1" applyFont="1" applyFill="1" applyBorder="1" applyAlignment="1">
      <alignment horizontal="center" vertical="top"/>
    </xf>
    <xf numFmtId="0" fontId="13" fillId="2" borderId="1" xfId="0" applyFont="1" applyFill="1" applyBorder="1" applyAlignment="1">
      <alignment vertical="top" wrapText="1"/>
    </xf>
    <xf numFmtId="3" fontId="11" fillId="2" borderId="1" xfId="0"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4" fillId="5" borderId="0" xfId="1" applyFill="1" applyBorder="1"/>
    <xf numFmtId="4" fontId="3" fillId="2" borderId="1" xfId="1" applyNumberFormat="1" applyFont="1" applyFill="1" applyBorder="1" applyAlignment="1">
      <alignment vertical="top" wrapText="1"/>
    </xf>
    <xf numFmtId="0" fontId="3" fillId="2" borderId="1" xfId="0" applyFont="1" applyFill="1" applyBorder="1" applyAlignment="1">
      <alignment horizontal="justify" vertical="top" wrapText="1"/>
    </xf>
    <xf numFmtId="3" fontId="4" fillId="0" borderId="0" xfId="1" applyNumberFormat="1"/>
    <xf numFmtId="0" fontId="4" fillId="0" borderId="0" xfId="1" applyFill="1" applyBorder="1"/>
    <xf numFmtId="0" fontId="20" fillId="9" borderId="1" xfId="1" applyFont="1" applyFill="1" applyBorder="1" applyAlignment="1">
      <alignment horizontal="center" vertical="center" wrapText="1"/>
    </xf>
    <xf numFmtId="3" fontId="4" fillId="2" borderId="1" xfId="1" applyNumberFormat="1" applyFill="1" applyBorder="1"/>
    <xf numFmtId="0" fontId="13" fillId="2" borderId="1" xfId="0" applyFont="1" applyFill="1" applyBorder="1" applyAlignment="1">
      <alignment horizontal="justify" vertical="top" wrapText="1"/>
    </xf>
    <xf numFmtId="3" fontId="12" fillId="2" borderId="1" xfId="1"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xf>
    <xf numFmtId="9" fontId="12" fillId="2" borderId="1" xfId="1"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0" fontId="3" fillId="2" borderId="1" xfId="4"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3" fontId="11" fillId="2" borderId="2" xfId="0" applyNumberFormat="1" applyFont="1" applyFill="1" applyBorder="1" applyAlignment="1">
      <alignment horizontal="center" vertical="top" wrapText="1"/>
    </xf>
    <xf numFmtId="0" fontId="5" fillId="8" borderId="1" xfId="1" applyFont="1" applyFill="1" applyBorder="1" applyAlignment="1">
      <alignment vertical="center" wrapText="1"/>
    </xf>
    <xf numFmtId="0" fontId="25" fillId="10" borderId="1" xfId="1" applyFont="1" applyFill="1" applyBorder="1" applyAlignment="1">
      <alignment horizontal="center" vertical="center" wrapText="1"/>
    </xf>
    <xf numFmtId="0" fontId="24" fillId="10" borderId="1" xfId="1" applyFont="1" applyFill="1" applyBorder="1" applyAlignment="1">
      <alignment horizontal="center" vertical="center" wrapText="1"/>
    </xf>
    <xf numFmtId="0" fontId="19" fillId="3" borderId="8" xfId="1" applyFont="1" applyFill="1" applyBorder="1" applyAlignment="1">
      <alignment vertical="center" wrapText="1"/>
    </xf>
    <xf numFmtId="0" fontId="22" fillId="3" borderId="8"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20" fillId="2" borderId="1" xfId="1" applyFont="1" applyFill="1" applyBorder="1" applyAlignment="1">
      <alignment vertical="top" wrapText="1"/>
    </xf>
    <xf numFmtId="4" fontId="29" fillId="2" borderId="1" xfId="1" applyNumberFormat="1" applyFont="1" applyFill="1" applyBorder="1" applyAlignment="1">
      <alignment horizontal="justify" vertical="top" wrapText="1"/>
    </xf>
    <xf numFmtId="0" fontId="22" fillId="3" borderId="11" xfId="1" applyFont="1" applyFill="1" applyBorder="1" applyAlignment="1">
      <alignment horizontal="center" vertical="center" wrapText="1"/>
    </xf>
    <xf numFmtId="0" fontId="22" fillId="3" borderId="1" xfId="1" applyFont="1" applyFill="1" applyBorder="1" applyAlignment="1">
      <alignment horizontal="center" vertical="center" wrapText="1"/>
    </xf>
    <xf numFmtId="3" fontId="12" fillId="2" borderId="1" xfId="0" applyNumberFormat="1" applyFont="1" applyFill="1" applyBorder="1" applyAlignment="1">
      <alignment horizontal="center" vertical="top"/>
    </xf>
    <xf numFmtId="0" fontId="9" fillId="11" borderId="1" xfId="1" applyFont="1" applyFill="1" applyBorder="1" applyAlignment="1">
      <alignment horizontal="left" vertical="center" wrapText="1"/>
    </xf>
    <xf numFmtId="0" fontId="21" fillId="11" borderId="10" xfId="1" applyFont="1" applyFill="1" applyBorder="1" applyAlignment="1">
      <alignment horizontal="left" vertical="center" wrapText="1"/>
    </xf>
    <xf numFmtId="49" fontId="12" fillId="2" borderId="1" xfId="1" applyNumberFormat="1" applyFont="1" applyFill="1" applyBorder="1" applyAlignment="1">
      <alignment horizontal="center" vertical="top" wrapText="1"/>
    </xf>
    <xf numFmtId="4" fontId="12" fillId="2" borderId="4" xfId="1" applyNumberFormat="1" applyFont="1" applyFill="1" applyBorder="1" applyAlignment="1">
      <alignment horizontal="justify" vertical="top" wrapText="1"/>
    </xf>
    <xf numFmtId="0" fontId="32" fillId="2" borderId="0" xfId="1" applyFont="1" applyFill="1"/>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49" fontId="13" fillId="2" borderId="7" xfId="0" applyNumberFormat="1" applyFont="1" applyFill="1" applyBorder="1" applyAlignment="1">
      <alignment horizontal="center" vertical="top" wrapText="1"/>
    </xf>
    <xf numFmtId="0" fontId="5" fillId="7"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3" fontId="4" fillId="2" borderId="0" xfId="1" applyNumberFormat="1" applyFill="1"/>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43" fontId="4" fillId="0" borderId="0" xfId="10" applyFont="1"/>
    <xf numFmtId="0" fontId="11" fillId="2" borderId="1" xfId="0" applyFont="1" applyFill="1" applyBorder="1" applyAlignment="1">
      <alignment horizontal="center" vertical="top" wrapText="1"/>
    </xf>
    <xf numFmtId="0" fontId="3" fillId="2" borderId="1" xfId="0" applyFont="1" applyFill="1" applyBorder="1" applyAlignment="1">
      <alignment vertical="top" wrapText="1"/>
    </xf>
    <xf numFmtId="0" fontId="26" fillId="2" borderId="1" xfId="9" applyFont="1" applyFill="1" applyBorder="1"/>
    <xf numFmtId="0" fontId="26" fillId="2" borderId="1" xfId="9" applyFont="1" applyFill="1" applyBorder="1" applyAlignment="1">
      <alignment horizontal="justify" vertical="top"/>
    </xf>
    <xf numFmtId="0" fontId="11" fillId="2" borderId="1" xfId="0" applyFont="1" applyFill="1" applyBorder="1" applyAlignment="1">
      <alignment horizontal="center" vertical="top" wrapText="1"/>
    </xf>
    <xf numFmtId="4" fontId="3" fillId="2" borderId="1" xfId="1" applyNumberFormat="1" applyFont="1" applyFill="1" applyBorder="1" applyAlignment="1">
      <alignment horizontal="justify" vertical="center" wrapText="1"/>
    </xf>
    <xf numFmtId="0" fontId="7" fillId="12" borderId="1" xfId="2" applyFont="1" applyFill="1" applyBorder="1" applyAlignment="1">
      <alignment horizontal="center" vertical="center"/>
    </xf>
    <xf numFmtId="3" fontId="11" fillId="12" borderId="1" xfId="0" applyNumberFormat="1" applyFont="1" applyFill="1" applyBorder="1" applyAlignment="1">
      <alignment horizontal="center" vertical="top" wrapText="1"/>
    </xf>
    <xf numFmtId="0" fontId="11" fillId="12" borderId="2" xfId="0" applyFont="1" applyFill="1" applyBorder="1" applyAlignment="1">
      <alignment horizontal="center" vertical="top" wrapText="1"/>
    </xf>
    <xf numFmtId="0" fontId="5" fillId="12" borderId="1" xfId="0" applyFont="1" applyFill="1" applyBorder="1" applyAlignment="1">
      <alignment horizontal="center" vertical="top"/>
    </xf>
    <xf numFmtId="0" fontId="3" fillId="12" borderId="1" xfId="0" applyFont="1" applyFill="1" applyBorder="1" applyAlignment="1">
      <alignment horizontal="center" vertical="top"/>
    </xf>
    <xf numFmtId="4" fontId="3" fillId="2" borderId="12" xfId="1" applyNumberFormat="1" applyFont="1" applyFill="1" applyBorder="1" applyAlignment="1">
      <alignment vertical="top" wrapText="1"/>
    </xf>
    <xf numFmtId="0" fontId="7" fillId="0" borderId="1" xfId="2" applyFont="1" applyFill="1" applyBorder="1" applyAlignment="1">
      <alignment horizontal="center" vertical="center"/>
    </xf>
    <xf numFmtId="3" fontId="5" fillId="0" borderId="1" xfId="0" applyNumberFormat="1" applyFont="1" applyFill="1" applyBorder="1" applyAlignment="1">
      <alignment horizontal="center" vertical="top"/>
    </xf>
    <xf numFmtId="0" fontId="12" fillId="0" borderId="1" xfId="1" applyFont="1" applyFill="1" applyBorder="1" applyAlignment="1">
      <alignment horizontal="center" vertical="top" wrapText="1"/>
    </xf>
    <xf numFmtId="3" fontId="10" fillId="0" borderId="1" xfId="1"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5" fillId="0" borderId="1" xfId="0" applyFont="1" applyFill="1" applyBorder="1" applyAlignment="1">
      <alignment horizontal="center" vertical="top"/>
    </xf>
    <xf numFmtId="0" fontId="11" fillId="0" borderId="1" xfId="0" applyFont="1" applyFill="1" applyBorder="1" applyAlignment="1">
      <alignment horizontal="center" vertical="top" wrapText="1"/>
    </xf>
    <xf numFmtId="3" fontId="11" fillId="0" borderId="1" xfId="0" applyNumberFormat="1" applyFont="1" applyFill="1" applyBorder="1" applyAlignment="1">
      <alignment horizontal="center" vertical="top" wrapText="1"/>
    </xf>
    <xf numFmtId="0" fontId="11" fillId="0" borderId="2" xfId="0" applyFont="1" applyFill="1" applyBorder="1" applyAlignment="1">
      <alignment horizontal="center" vertical="top" wrapText="1"/>
    </xf>
    <xf numFmtId="0" fontId="11" fillId="2" borderId="1" xfId="0" applyFont="1" applyFill="1" applyBorder="1" applyAlignment="1">
      <alignment horizontal="center" vertical="top" wrapText="1"/>
    </xf>
    <xf numFmtId="0" fontId="16" fillId="6" borderId="1" xfId="0" applyFont="1" applyFill="1" applyBorder="1" applyAlignment="1">
      <alignment horizontal="left" vertical="top" wrapText="1"/>
    </xf>
    <xf numFmtId="0" fontId="21" fillId="8" borderId="4" xfId="1" applyFont="1" applyFill="1" applyBorder="1" applyAlignment="1">
      <alignment horizontal="right" vertical="center" wrapText="1"/>
    </xf>
    <xf numFmtId="0" fontId="21" fillId="8" borderId="6" xfId="1" applyFont="1" applyFill="1" applyBorder="1" applyAlignment="1">
      <alignment horizontal="right" vertical="center" wrapText="1"/>
    </xf>
    <xf numFmtId="0" fontId="21" fillId="8" borderId="5" xfId="1" applyFont="1" applyFill="1" applyBorder="1" applyAlignment="1">
      <alignment horizontal="right" vertical="center" wrapText="1"/>
    </xf>
    <xf numFmtId="0" fontId="22" fillId="3" borderId="10" xfId="1" applyFont="1" applyFill="1" applyBorder="1" applyAlignment="1">
      <alignment horizontal="center" vertical="center" wrapText="1"/>
    </xf>
    <xf numFmtId="0" fontId="22" fillId="3" borderId="3"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17" fillId="6" borderId="1" xfId="1" applyFont="1" applyFill="1" applyBorder="1" applyAlignment="1">
      <alignment horizontal="left" vertical="center" wrapText="1"/>
    </xf>
    <xf numFmtId="0" fontId="11" fillId="2" borderId="1" xfId="0" applyFont="1" applyFill="1" applyBorder="1" applyAlignment="1">
      <alignment horizontal="justify" vertical="top" wrapText="1"/>
    </xf>
    <xf numFmtId="0" fontId="31" fillId="10" borderId="1" xfId="1" applyFont="1" applyFill="1" applyBorder="1" applyAlignment="1">
      <alignment horizontal="left" vertical="center" wrapText="1"/>
    </xf>
    <xf numFmtId="0" fontId="5" fillId="2" borderId="1" xfId="1" applyFont="1" applyFill="1" applyBorder="1" applyAlignment="1">
      <alignment horizontal="left" vertical="top" wrapText="1"/>
    </xf>
    <xf numFmtId="0" fontId="16" fillId="6" borderId="4" xfId="0" applyNumberFormat="1" applyFont="1" applyFill="1" applyBorder="1" applyAlignment="1">
      <alignment horizontal="left" vertical="top" wrapText="1"/>
    </xf>
    <xf numFmtId="0" fontId="16" fillId="6" borderId="6" xfId="0" applyNumberFormat="1" applyFont="1" applyFill="1" applyBorder="1" applyAlignment="1">
      <alignment horizontal="left" vertical="top" wrapText="1"/>
    </xf>
    <xf numFmtId="0" fontId="16" fillId="6" borderId="5" xfId="0" applyNumberFormat="1" applyFont="1" applyFill="1" applyBorder="1" applyAlignment="1">
      <alignment horizontal="left" vertical="top" wrapText="1"/>
    </xf>
    <xf numFmtId="0" fontId="16" fillId="6" borderId="4" xfId="0"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5" xfId="0" applyFont="1" applyFill="1" applyBorder="1" applyAlignment="1">
      <alignment horizontal="left" vertical="top" wrapText="1"/>
    </xf>
    <xf numFmtId="0" fontId="5" fillId="2" borderId="4"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5" xfId="1" applyFont="1" applyFill="1" applyBorder="1" applyAlignment="1">
      <alignment horizontal="left" vertical="top" wrapText="1"/>
    </xf>
    <xf numFmtId="0" fontId="16" fillId="2" borderId="1" xfId="0" applyFont="1" applyFill="1" applyBorder="1" applyAlignment="1">
      <alignment horizontal="justify" vertical="top" wrapText="1"/>
    </xf>
    <xf numFmtId="0" fontId="16" fillId="2" borderId="1" xfId="0" applyFont="1" applyFill="1" applyBorder="1" applyAlignment="1">
      <alignment horizontal="left" vertical="top" wrapText="1"/>
    </xf>
    <xf numFmtId="0" fontId="23" fillId="2" borderId="4"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5" xfId="0" applyFont="1" applyFill="1" applyBorder="1" applyAlignment="1">
      <alignment horizontal="left" vertical="top" wrapText="1"/>
    </xf>
    <xf numFmtId="0" fontId="21" fillId="11" borderId="4" xfId="1" applyFont="1" applyFill="1" applyBorder="1" applyAlignment="1">
      <alignment horizontal="left" vertical="center" wrapText="1"/>
    </xf>
    <xf numFmtId="0" fontId="21" fillId="11" borderId="6" xfId="1" applyFont="1" applyFill="1" applyBorder="1" applyAlignment="1">
      <alignment horizontal="left" vertical="center" wrapText="1"/>
    </xf>
    <xf numFmtId="0" fontId="17" fillId="6" borderId="1" xfId="1" applyFont="1" applyFill="1" applyBorder="1" applyAlignment="1">
      <alignment horizontal="left" vertical="top" wrapText="1"/>
    </xf>
    <xf numFmtId="0" fontId="16" fillId="6" borderId="1" xfId="0" applyNumberFormat="1" applyFont="1" applyFill="1" applyBorder="1" applyAlignment="1">
      <alignment horizontal="left" vertical="top" wrapText="1"/>
    </xf>
    <xf numFmtId="0" fontId="21" fillId="11" borderId="10" xfId="1" applyFont="1" applyFill="1" applyBorder="1" applyAlignment="1">
      <alignment horizontal="left" vertical="center" wrapText="1"/>
    </xf>
    <xf numFmtId="0" fontId="21" fillId="11" borderId="3" xfId="1" applyFont="1" applyFill="1" applyBorder="1" applyAlignment="1">
      <alignment horizontal="left" vertical="center"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2" fillId="8" borderId="10"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8" fillId="0" borderId="1" xfId="1" applyFont="1" applyBorder="1" applyAlignment="1">
      <alignment horizontal="left" vertical="top" wrapText="1"/>
    </xf>
    <xf numFmtId="0" fontId="18" fillId="2" borderId="4" xfId="0" applyFont="1" applyFill="1" applyBorder="1" applyAlignment="1">
      <alignment horizontal="justify" vertical="justify" wrapText="1"/>
    </xf>
    <xf numFmtId="0" fontId="18" fillId="2" borderId="6" xfId="0" applyFont="1" applyFill="1" applyBorder="1" applyAlignment="1">
      <alignment horizontal="justify" vertical="justify" wrapText="1"/>
    </xf>
    <xf numFmtId="0" fontId="18" fillId="2" borderId="5" xfId="0" applyFont="1" applyFill="1" applyBorder="1" applyAlignment="1">
      <alignment horizontal="justify" vertical="justify" wrapText="1"/>
    </xf>
    <xf numFmtId="0" fontId="33" fillId="2" borderId="4" xfId="0" applyFont="1" applyFill="1" applyBorder="1" applyAlignment="1">
      <alignment horizontal="justify" vertical="justify" wrapText="1"/>
    </xf>
    <xf numFmtId="0" fontId="30" fillId="2" borderId="6" xfId="0" applyFont="1" applyFill="1" applyBorder="1" applyAlignment="1">
      <alignment horizontal="justify" vertical="justify" wrapText="1"/>
    </xf>
    <xf numFmtId="0" fontId="30" fillId="2" borderId="5" xfId="0" applyFont="1" applyFill="1" applyBorder="1" applyAlignment="1">
      <alignment horizontal="justify" vertical="justify" wrapText="1"/>
    </xf>
    <xf numFmtId="0" fontId="18" fillId="0" borderId="4" xfId="1" applyFont="1" applyBorder="1" applyAlignment="1">
      <alignment horizontal="left" vertical="center" wrapText="1"/>
    </xf>
    <xf numFmtId="0" fontId="18" fillId="0" borderId="6" xfId="1" applyFont="1" applyBorder="1" applyAlignment="1">
      <alignment horizontal="left" vertical="center" wrapText="1"/>
    </xf>
    <xf numFmtId="0" fontId="18" fillId="0" borderId="5" xfId="1" applyFont="1" applyBorder="1" applyAlignment="1">
      <alignment horizontal="left" vertical="center" wrapText="1"/>
    </xf>
    <xf numFmtId="0" fontId="2" fillId="10" borderId="4" xfId="1" applyFont="1" applyFill="1" applyBorder="1" applyAlignment="1">
      <alignment horizontal="left" vertical="center" wrapText="1"/>
    </xf>
    <xf numFmtId="0" fontId="2" fillId="10" borderId="6" xfId="1" applyFont="1" applyFill="1" applyBorder="1" applyAlignment="1">
      <alignment horizontal="left" vertical="center" wrapText="1"/>
    </xf>
    <xf numFmtId="0" fontId="2" fillId="10" borderId="5" xfId="1" applyFont="1" applyFill="1" applyBorder="1" applyAlignment="1">
      <alignment horizontal="left" vertical="center" wrapText="1"/>
    </xf>
    <xf numFmtId="0" fontId="15" fillId="4" borderId="1" xfId="1" applyFont="1" applyFill="1" applyBorder="1" applyAlignment="1">
      <alignment horizontal="center" vertical="center" wrapText="1"/>
    </xf>
    <xf numFmtId="0" fontId="18" fillId="0" borderId="1" xfId="1" applyFont="1" applyBorder="1" applyAlignment="1">
      <alignment horizontal="left" vertical="center" wrapText="1"/>
    </xf>
    <xf numFmtId="0" fontId="30" fillId="0" borderId="1" xfId="1" applyFont="1" applyBorder="1" applyAlignment="1">
      <alignment horizontal="left" vertical="top"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justify" vertical="justify" wrapText="1"/>
    </xf>
    <xf numFmtId="0" fontId="18" fillId="6" borderId="4" xfId="0" applyNumberFormat="1" applyFont="1" applyFill="1" applyBorder="1" applyAlignment="1">
      <alignment horizontal="justify" vertical="justify" wrapText="1"/>
    </xf>
    <xf numFmtId="0" fontId="18" fillId="6" borderId="6" xfId="0" applyNumberFormat="1" applyFont="1" applyFill="1" applyBorder="1" applyAlignment="1">
      <alignment horizontal="justify" vertical="justify" wrapText="1"/>
    </xf>
    <xf numFmtId="0" fontId="18" fillId="6" borderId="5" xfId="0" applyNumberFormat="1" applyFont="1" applyFill="1" applyBorder="1" applyAlignment="1">
      <alignment horizontal="justify" vertical="justify"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12" borderId="1" xfId="0" applyFont="1" applyFill="1" applyBorder="1" applyAlignment="1">
      <alignment horizontal="center" vertical="top" wrapText="1"/>
    </xf>
    <xf numFmtId="3" fontId="5" fillId="12" borderId="1" xfId="0" applyNumberFormat="1" applyFont="1" applyFill="1" applyBorder="1" applyAlignment="1">
      <alignment horizontal="center" vertical="top"/>
    </xf>
    <xf numFmtId="3" fontId="10" fillId="12" borderId="1" xfId="1" applyNumberFormat="1" applyFont="1" applyFill="1" applyBorder="1" applyAlignment="1">
      <alignment horizontal="center" vertical="top" wrapText="1"/>
    </xf>
    <xf numFmtId="0" fontId="12" fillId="12" borderId="1" xfId="1" applyFont="1" applyFill="1" applyBorder="1" applyAlignment="1">
      <alignment horizontal="center" vertical="top" wrapText="1"/>
    </xf>
  </cellXfs>
  <cellStyles count="12">
    <cellStyle name="Estilo 1" xfId="11"/>
    <cellStyle name="Millares" xfId="10" builtinId="3"/>
    <cellStyle name="Millares 2" xfId="6"/>
    <cellStyle name="Millares 2 2" xfId="8"/>
    <cellStyle name="Normal" xfId="0" builtinId="0"/>
    <cellStyle name="Normal 2" xfId="3"/>
    <cellStyle name="Normal 2 2 2" xfId="4"/>
    <cellStyle name="Normal 3" xfId="5"/>
    <cellStyle name="Normal 3 3" xfId="2"/>
    <cellStyle name="Normal 4" xfId="1"/>
    <cellStyle name="Normal_Xl0000062" xfId="9"/>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134868</xdr:colOff>
      <xdr:row>0</xdr:row>
      <xdr:rowOff>0</xdr:rowOff>
    </xdr:from>
    <xdr:to>
      <xdr:col>4</xdr:col>
      <xdr:colOff>108353</xdr:colOff>
      <xdr:row>2</xdr:row>
      <xdr:rowOff>27230</xdr:rowOff>
    </xdr:to>
    <xdr:pic>
      <xdr:nvPicPr>
        <xdr:cNvPr id="5" name="Imagen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868" y="0"/>
          <a:ext cx="2222103" cy="760571"/>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showGridLines="0" showZeros="0" tabSelected="1" view="pageBreakPreview" topLeftCell="G54" zoomScale="115" zoomScaleNormal="92" zoomScaleSheetLayoutView="115" zoomScalePageLayoutView="70" workbookViewId="0">
      <selection activeCell="M58" sqref="M58"/>
    </sheetView>
  </sheetViews>
  <sheetFormatPr baseColWidth="10" defaultColWidth="11.42578125" defaultRowHeight="12.75" x14ac:dyDescent="0.2"/>
  <cols>
    <col min="1" max="1" width="8.42578125" style="1" hidden="1" customWidth="1"/>
    <col min="2" max="2" width="4.140625" style="1" customWidth="1"/>
    <col min="3" max="3" width="26.7109375" style="1" customWidth="1"/>
    <col min="4" max="4" width="2.85546875" style="1" customWidth="1"/>
    <col min="5" max="5" width="5.5703125" style="1" customWidth="1"/>
    <col min="6" max="6" width="36.5703125" style="1" customWidth="1"/>
    <col min="7" max="7" width="36.7109375" style="1" customWidth="1"/>
    <col min="8" max="8" width="12.7109375" style="1" customWidth="1"/>
    <col min="9" max="9" width="9.7109375" style="1" customWidth="1"/>
    <col min="10" max="10" width="14.85546875" style="1" customWidth="1"/>
    <col min="11" max="11" width="9.7109375" style="1" customWidth="1"/>
    <col min="12" max="12" width="6.140625" style="1" customWidth="1"/>
    <col min="13" max="13" width="7.42578125" style="1" bestFit="1" customWidth="1"/>
    <col min="14" max="14" width="4.85546875" style="1" bestFit="1" customWidth="1"/>
    <col min="15" max="15" width="4.42578125" style="1" hidden="1" customWidth="1"/>
    <col min="16" max="16" width="14.140625" style="1" customWidth="1"/>
    <col min="17" max="17" width="7.85546875" style="1" hidden="1" customWidth="1"/>
    <col min="18" max="18" width="7.140625" style="1" hidden="1" customWidth="1"/>
    <col min="19" max="20" width="7" style="1" hidden="1" customWidth="1"/>
    <col min="21" max="21" width="14.140625" style="1" hidden="1" customWidth="1"/>
    <col min="22" max="22" width="8.42578125" style="1" hidden="1" customWidth="1"/>
    <col min="23" max="23" width="7.5703125" style="1" hidden="1" customWidth="1"/>
    <col min="24" max="24" width="7.7109375" style="1" hidden="1" customWidth="1"/>
    <col min="25" max="25" width="7.42578125" style="1" hidden="1" customWidth="1"/>
    <col min="26" max="26" width="14.28515625" style="1" hidden="1" customWidth="1"/>
    <col min="27" max="27" width="11.140625" style="1" customWidth="1"/>
    <col min="28" max="28" width="11.42578125" style="1" customWidth="1"/>
    <col min="29" max="29" width="15" style="1" customWidth="1"/>
    <col min="30" max="30" width="89.7109375" style="1" customWidth="1"/>
    <col min="31" max="31" width="27.140625" style="1" hidden="1" customWidth="1"/>
    <col min="32" max="33" width="13.5703125" style="1" bestFit="1" customWidth="1"/>
    <col min="34" max="16384" width="11.42578125" style="1"/>
  </cols>
  <sheetData>
    <row r="1" spans="1:31" ht="32.25" customHeight="1" x14ac:dyDescent="0.2">
      <c r="B1" s="141" t="s">
        <v>74</v>
      </c>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3"/>
    </row>
    <row r="2" spans="1:31" s="43" customFormat="1" ht="25.5" customHeight="1" x14ac:dyDescent="0.2">
      <c r="A2" s="2"/>
      <c r="B2" s="157" t="s">
        <v>71</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47"/>
    </row>
    <row r="3" spans="1:31" s="2" customFormat="1" ht="29.25" customHeight="1" x14ac:dyDescent="0.2">
      <c r="B3" s="158" t="s">
        <v>47</v>
      </c>
      <c r="C3" s="158"/>
      <c r="D3" s="158"/>
      <c r="E3" s="160" t="s">
        <v>0</v>
      </c>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row>
    <row r="4" spans="1:31" s="2" customFormat="1" ht="15" x14ac:dyDescent="0.2">
      <c r="B4" s="144" t="s">
        <v>48</v>
      </c>
      <c r="C4" s="144"/>
      <c r="D4" s="144"/>
      <c r="E4" s="161" t="s">
        <v>1</v>
      </c>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row>
    <row r="5" spans="1:31" s="2" customFormat="1" ht="30.75" customHeight="1" x14ac:dyDescent="0.2">
      <c r="B5" s="159" t="s">
        <v>49</v>
      </c>
      <c r="C5" s="159"/>
      <c r="D5" s="159"/>
      <c r="E5" s="145" t="s">
        <v>28</v>
      </c>
      <c r="F5" s="146"/>
      <c r="G5" s="146"/>
      <c r="H5" s="146"/>
      <c r="I5" s="146"/>
      <c r="J5" s="146"/>
      <c r="K5" s="146"/>
      <c r="L5" s="146"/>
      <c r="M5" s="146"/>
      <c r="N5" s="146"/>
      <c r="O5" s="146"/>
      <c r="P5" s="146"/>
      <c r="Q5" s="146"/>
      <c r="R5" s="146"/>
      <c r="S5" s="146"/>
      <c r="T5" s="146"/>
      <c r="U5" s="146"/>
      <c r="V5" s="146"/>
      <c r="W5" s="146"/>
      <c r="X5" s="146"/>
      <c r="Y5" s="146"/>
      <c r="Z5" s="146"/>
      <c r="AA5" s="146"/>
      <c r="AB5" s="146"/>
      <c r="AC5" s="146"/>
      <c r="AD5" s="147"/>
    </row>
    <row r="6" spans="1:31" s="2" customFormat="1" ht="197.25" customHeight="1" x14ac:dyDescent="0.2">
      <c r="B6" s="151" t="s">
        <v>2</v>
      </c>
      <c r="C6" s="152"/>
      <c r="D6" s="153"/>
      <c r="E6" s="148" t="s">
        <v>95</v>
      </c>
      <c r="F6" s="149"/>
      <c r="G6" s="149"/>
      <c r="H6" s="149"/>
      <c r="I6" s="149"/>
      <c r="J6" s="149"/>
      <c r="K6" s="149"/>
      <c r="L6" s="149"/>
      <c r="M6" s="149"/>
      <c r="N6" s="149"/>
      <c r="O6" s="149"/>
      <c r="P6" s="149"/>
      <c r="Q6" s="149"/>
      <c r="R6" s="149"/>
      <c r="S6" s="149"/>
      <c r="T6" s="149"/>
      <c r="U6" s="149"/>
      <c r="V6" s="149"/>
      <c r="W6" s="149"/>
      <c r="X6" s="149"/>
      <c r="Y6" s="149"/>
      <c r="Z6" s="149"/>
      <c r="AA6" s="149"/>
      <c r="AB6" s="149"/>
      <c r="AC6" s="149"/>
      <c r="AD6" s="150"/>
    </row>
    <row r="7" spans="1:31" ht="21.75" customHeight="1" x14ac:dyDescent="0.2">
      <c r="B7" s="117" t="s">
        <v>20</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row>
    <row r="8" spans="1:31" s="7" customFormat="1" ht="20.25" customHeight="1" x14ac:dyDescent="0.2">
      <c r="B8" s="118" t="s">
        <v>36</v>
      </c>
      <c r="C8" s="118"/>
      <c r="D8" s="118"/>
      <c r="E8" s="118"/>
      <c r="F8" s="129" t="s">
        <v>39</v>
      </c>
      <c r="G8" s="129"/>
      <c r="H8" s="129"/>
      <c r="I8" s="129"/>
      <c r="J8" s="129"/>
      <c r="K8" s="129"/>
      <c r="L8" s="129"/>
      <c r="M8" s="129"/>
      <c r="N8" s="129"/>
      <c r="O8" s="129"/>
      <c r="P8" s="129"/>
      <c r="Q8" s="129"/>
      <c r="R8" s="129"/>
      <c r="S8" s="129"/>
      <c r="T8" s="129"/>
      <c r="U8" s="129"/>
      <c r="V8" s="129"/>
      <c r="W8" s="129"/>
      <c r="X8" s="129"/>
      <c r="Y8" s="129"/>
      <c r="Z8" s="129"/>
      <c r="AA8" s="129"/>
      <c r="AB8" s="129"/>
      <c r="AC8" s="129"/>
      <c r="AD8" s="129"/>
    </row>
    <row r="9" spans="1:31" s="7" customFormat="1" ht="42.75" customHeight="1" x14ac:dyDescent="0.2">
      <c r="B9" s="118" t="s">
        <v>29</v>
      </c>
      <c r="C9" s="118"/>
      <c r="D9" s="118"/>
      <c r="E9" s="118"/>
      <c r="F9" s="128" t="s">
        <v>69</v>
      </c>
      <c r="G9" s="128"/>
      <c r="H9" s="128"/>
      <c r="I9" s="128"/>
      <c r="J9" s="128"/>
      <c r="K9" s="128"/>
      <c r="L9" s="128"/>
      <c r="M9" s="128"/>
      <c r="N9" s="128"/>
      <c r="O9" s="128"/>
      <c r="P9" s="128"/>
      <c r="Q9" s="128"/>
      <c r="R9" s="128"/>
      <c r="S9" s="128"/>
      <c r="T9" s="128"/>
      <c r="U9" s="128"/>
      <c r="V9" s="128"/>
      <c r="W9" s="128"/>
      <c r="X9" s="128"/>
      <c r="Y9" s="128"/>
      <c r="Z9" s="128"/>
      <c r="AA9" s="128"/>
      <c r="AB9" s="128"/>
      <c r="AC9" s="128"/>
      <c r="AD9" s="128"/>
    </row>
    <row r="10" spans="1:31" s="7" customFormat="1" ht="18" customHeight="1" x14ac:dyDescent="0.2">
      <c r="B10" s="125" t="s">
        <v>50</v>
      </c>
      <c r="C10" s="126"/>
      <c r="D10" s="126"/>
      <c r="E10" s="127"/>
      <c r="F10" s="130" t="s">
        <v>70</v>
      </c>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2"/>
    </row>
    <row r="11" spans="1:31" s="7" customFormat="1" ht="21" customHeight="1" x14ac:dyDescent="0.2">
      <c r="B11" s="133" t="s">
        <v>40</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71"/>
    </row>
    <row r="12" spans="1:31" s="7" customFormat="1" ht="32.25" customHeight="1" x14ac:dyDescent="0.2">
      <c r="B12" s="135" t="s">
        <v>37</v>
      </c>
      <c r="C12" s="135"/>
      <c r="D12" s="135"/>
      <c r="E12" s="135"/>
      <c r="F12" s="119" t="s">
        <v>62</v>
      </c>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1"/>
    </row>
    <row r="13" spans="1:31" s="7" customFormat="1" ht="17.25" customHeight="1" x14ac:dyDescent="0.2">
      <c r="B13" s="115" t="s">
        <v>38</v>
      </c>
      <c r="C13" s="115"/>
      <c r="D13" s="115"/>
      <c r="E13" s="115"/>
      <c r="F13" s="122" t="s">
        <v>67</v>
      </c>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4"/>
    </row>
    <row r="14" spans="1:31" ht="21" customHeight="1" x14ac:dyDescent="0.2">
      <c r="B14" s="60"/>
      <c r="C14" s="109" t="s">
        <v>75</v>
      </c>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1"/>
    </row>
    <row r="15" spans="1:31" ht="61.5" customHeight="1" x14ac:dyDescent="0.2">
      <c r="B15" s="63" t="s">
        <v>46</v>
      </c>
      <c r="C15" s="112" t="s">
        <v>30</v>
      </c>
      <c r="D15" s="113"/>
      <c r="E15" s="114"/>
      <c r="F15" s="64" t="s">
        <v>31</v>
      </c>
      <c r="G15" s="69" t="s">
        <v>4</v>
      </c>
      <c r="H15" s="68" t="s">
        <v>3</v>
      </c>
      <c r="I15" s="65" t="s">
        <v>32</v>
      </c>
      <c r="J15" s="65" t="s">
        <v>96</v>
      </c>
      <c r="K15" s="65" t="s">
        <v>51</v>
      </c>
      <c r="L15" s="4" t="s">
        <v>5</v>
      </c>
      <c r="M15" s="98" t="s">
        <v>6</v>
      </c>
      <c r="N15" s="92" t="s">
        <v>7</v>
      </c>
      <c r="O15" s="4" t="s">
        <v>8</v>
      </c>
      <c r="P15" s="31" t="s">
        <v>53</v>
      </c>
      <c r="Q15" s="5" t="s">
        <v>9</v>
      </c>
      <c r="R15" s="5" t="s">
        <v>10</v>
      </c>
      <c r="S15" s="5" t="s">
        <v>11</v>
      </c>
      <c r="T15" s="5" t="s">
        <v>12</v>
      </c>
      <c r="U15" s="31" t="s">
        <v>54</v>
      </c>
      <c r="V15" s="5" t="s">
        <v>13</v>
      </c>
      <c r="W15" s="5" t="s">
        <v>14</v>
      </c>
      <c r="X15" s="5" t="s">
        <v>15</v>
      </c>
      <c r="Y15" s="5" t="s">
        <v>16</v>
      </c>
      <c r="Z15" s="31" t="s">
        <v>55</v>
      </c>
      <c r="AA15" s="61" t="s">
        <v>33</v>
      </c>
      <c r="AB15" s="61" t="s">
        <v>34</v>
      </c>
      <c r="AC15" s="62" t="s">
        <v>77</v>
      </c>
      <c r="AD15" s="61" t="s">
        <v>35</v>
      </c>
    </row>
    <row r="16" spans="1:31" ht="40.5" customHeight="1" x14ac:dyDescent="0.2">
      <c r="B16" s="27">
        <v>1</v>
      </c>
      <c r="C16" s="116" t="s">
        <v>79</v>
      </c>
      <c r="D16" s="116"/>
      <c r="E16" s="116"/>
      <c r="F16" s="56"/>
      <c r="G16" s="56"/>
      <c r="H16" s="86" t="s">
        <v>18</v>
      </c>
      <c r="I16" s="56">
        <v>295</v>
      </c>
      <c r="J16" s="84">
        <f>+J17+J26+J37</f>
        <v>31</v>
      </c>
      <c r="K16" s="84">
        <f>+I16+J16</f>
        <v>326</v>
      </c>
      <c r="L16" s="78">
        <f>+L17+L26+L37</f>
        <v>13</v>
      </c>
      <c r="M16" s="105">
        <f t="shared" ref="M16:O16" si="0">+M17+M26+M37</f>
        <v>26</v>
      </c>
      <c r="N16" s="93">
        <f t="shared" si="0"/>
        <v>30</v>
      </c>
      <c r="O16" s="84">
        <f t="shared" si="0"/>
        <v>0</v>
      </c>
      <c r="P16" s="11">
        <f>SUM(P17+P26+P37)</f>
        <v>69</v>
      </c>
      <c r="Q16" s="84">
        <f>+Q17+Q26+Q37</f>
        <v>0</v>
      </c>
      <c r="R16" s="84">
        <f t="shared" ref="R16" si="1">+R17+R26+R37</f>
        <v>0</v>
      </c>
      <c r="S16" s="84">
        <f t="shared" ref="S16" si="2">+S17+S26+S37</f>
        <v>0</v>
      </c>
      <c r="T16" s="84">
        <f t="shared" ref="T16" si="3">+T17+T26+T37</f>
        <v>0</v>
      </c>
      <c r="U16" s="11">
        <f>SUM(Q16:T16)</f>
        <v>0</v>
      </c>
      <c r="V16" s="84">
        <f>+V17+V26+V37</f>
        <v>0</v>
      </c>
      <c r="W16" s="84">
        <f t="shared" ref="W16" si="4">+W17+W26+W37</f>
        <v>0</v>
      </c>
      <c r="X16" s="84">
        <f t="shared" ref="X16" si="5">+X17+X26+X37</f>
        <v>0</v>
      </c>
      <c r="Y16" s="84">
        <f t="shared" ref="Y16" si="6">+Y17+Y26+Y37</f>
        <v>0</v>
      </c>
      <c r="Z16" s="11">
        <f>SUM(V16:Y16)</f>
        <v>0</v>
      </c>
      <c r="AA16" s="11">
        <f t="shared" ref="AA16:AA17" si="7">SUM(P16+U16+Z16)</f>
        <v>69</v>
      </c>
      <c r="AB16" s="34">
        <f>SUM(AA16/K16)</f>
        <v>0.21165644171779141</v>
      </c>
      <c r="AC16" s="6">
        <v>25385080</v>
      </c>
      <c r="AD16" s="80" t="s">
        <v>78</v>
      </c>
      <c r="AE16" s="48">
        <f>SUM(AE17+AE26+AE37)</f>
        <v>57</v>
      </c>
    </row>
    <row r="17" spans="2:31" ht="40.5" customHeight="1" x14ac:dyDescent="0.2">
      <c r="B17" s="32"/>
      <c r="C17" s="28"/>
      <c r="D17" s="36"/>
      <c r="E17" s="29"/>
      <c r="F17" s="50" t="s">
        <v>80</v>
      </c>
      <c r="G17" s="21"/>
      <c r="H17" s="21" t="s">
        <v>18</v>
      </c>
      <c r="I17" s="59">
        <v>70</v>
      </c>
      <c r="J17" s="59">
        <f>+J18+J21</f>
        <v>9</v>
      </c>
      <c r="K17" s="59">
        <f>+I17+J17</f>
        <v>79</v>
      </c>
      <c r="L17" s="17">
        <f>+L18+L21</f>
        <v>5</v>
      </c>
      <c r="M17" s="106">
        <f t="shared" ref="M17:O17" si="8">+M18+M21</f>
        <v>6</v>
      </c>
      <c r="N17" s="94">
        <f t="shared" si="8"/>
        <v>6</v>
      </c>
      <c r="O17" s="17">
        <f t="shared" si="8"/>
        <v>0</v>
      </c>
      <c r="P17" s="11">
        <f t="shared" ref="P17:P19" si="9">SUM(L17:O17)</f>
        <v>17</v>
      </c>
      <c r="Q17" s="17">
        <f>+Q18+Q21</f>
        <v>0</v>
      </c>
      <c r="R17" s="17">
        <f t="shared" ref="R17" si="10">+R18+R21</f>
        <v>0</v>
      </c>
      <c r="S17" s="17">
        <f t="shared" ref="S17" si="11">+S18+S21</f>
        <v>0</v>
      </c>
      <c r="T17" s="17">
        <f t="shared" ref="T17" si="12">+T18+T21</f>
        <v>0</v>
      </c>
      <c r="U17" s="11">
        <f t="shared" ref="U17:U19" si="13">SUM(Q17:T17)</f>
        <v>0</v>
      </c>
      <c r="V17" s="17">
        <f>+V18+V21</f>
        <v>0</v>
      </c>
      <c r="W17" s="17">
        <f t="shared" ref="W17" si="14">+W18+W21</f>
        <v>0</v>
      </c>
      <c r="X17" s="17">
        <f t="shared" ref="X17" si="15">+X18+X21</f>
        <v>0</v>
      </c>
      <c r="Y17" s="17">
        <f t="shared" ref="Y17" si="16">+Y18+Y21</f>
        <v>0</v>
      </c>
      <c r="Z17" s="11">
        <f>SUM(V17:Y17)</f>
        <v>0</v>
      </c>
      <c r="AA17" s="11">
        <f t="shared" si="7"/>
        <v>17</v>
      </c>
      <c r="AB17" s="34">
        <f t="shared" ref="AB17:AB19" si="17">SUM(AA17/K17)</f>
        <v>0.21518987341772153</v>
      </c>
      <c r="AC17" s="25"/>
      <c r="AD17" s="16"/>
      <c r="AE17" s="48">
        <f>8+7+6+3</f>
        <v>24</v>
      </c>
    </row>
    <row r="18" spans="2:31" ht="15.75" customHeight="1" x14ac:dyDescent="0.2">
      <c r="B18" s="33"/>
      <c r="C18" s="107"/>
      <c r="D18" s="107"/>
      <c r="E18" s="107"/>
      <c r="F18" s="3"/>
      <c r="G18" s="23" t="s">
        <v>56</v>
      </c>
      <c r="H18" s="22"/>
      <c r="I18" s="20">
        <v>15</v>
      </c>
      <c r="J18" s="59">
        <f>+J19</f>
        <v>4</v>
      </c>
      <c r="K18" s="59">
        <f>+I18+J18</f>
        <v>19</v>
      </c>
      <c r="L18" s="9">
        <f>+L19</f>
        <v>1</v>
      </c>
      <c r="M18" s="103">
        <f t="shared" ref="M18:O18" si="18">+M19</f>
        <v>1</v>
      </c>
      <c r="N18" s="95">
        <f t="shared" si="18"/>
        <v>2</v>
      </c>
      <c r="O18" s="9">
        <f t="shared" si="18"/>
        <v>0</v>
      </c>
      <c r="P18" s="11">
        <f>SUM(L18:O18)</f>
        <v>4</v>
      </c>
      <c r="Q18" s="9">
        <f>+Q19</f>
        <v>0</v>
      </c>
      <c r="R18" s="9">
        <f t="shared" ref="R18" si="19">+R19</f>
        <v>0</v>
      </c>
      <c r="S18" s="9">
        <f t="shared" ref="S18" si="20">+S19</f>
        <v>0</v>
      </c>
      <c r="T18" s="9">
        <f t="shared" ref="T18" si="21">+T19</f>
        <v>0</v>
      </c>
      <c r="U18" s="11">
        <f>SUM(Q18:T18)</f>
        <v>0</v>
      </c>
      <c r="V18" s="9">
        <f>+V19</f>
        <v>0</v>
      </c>
      <c r="W18" s="9">
        <f t="shared" ref="W18" si="22">+W19</f>
        <v>0</v>
      </c>
      <c r="X18" s="9">
        <f t="shared" ref="X18" si="23">+X19</f>
        <v>0</v>
      </c>
      <c r="Y18" s="9">
        <f t="shared" ref="Y18" si="24">+Y19</f>
        <v>0</v>
      </c>
      <c r="Z18" s="11">
        <f>SUM(V18:Y18)</f>
        <v>0</v>
      </c>
      <c r="AA18" s="11">
        <f>SUM(P18+U18+Z18)</f>
        <v>4</v>
      </c>
      <c r="AB18" s="34">
        <f>SUM(AA18/K18)</f>
        <v>0.21052631578947367</v>
      </c>
      <c r="AC18" s="42"/>
      <c r="AD18" s="16"/>
    </row>
    <row r="19" spans="2:31" ht="162" customHeight="1" x14ac:dyDescent="0.2">
      <c r="B19" s="3"/>
      <c r="C19" s="107"/>
      <c r="D19" s="107"/>
      <c r="E19" s="107"/>
      <c r="F19" s="24"/>
      <c r="G19" s="50" t="s">
        <v>81</v>
      </c>
      <c r="H19" s="21" t="s">
        <v>18</v>
      </c>
      <c r="I19" s="51">
        <v>15</v>
      </c>
      <c r="J19" s="51">
        <v>4</v>
      </c>
      <c r="K19" s="35">
        <f>+I19+J19</f>
        <v>19</v>
      </c>
      <c r="L19" s="13">
        <v>1</v>
      </c>
      <c r="M19" s="102">
        <v>1</v>
      </c>
      <c r="N19" s="96">
        <v>2</v>
      </c>
      <c r="O19" s="13"/>
      <c r="P19" s="10">
        <f t="shared" si="9"/>
        <v>4</v>
      </c>
      <c r="Q19" s="13"/>
      <c r="R19" s="13"/>
      <c r="S19" s="13"/>
      <c r="T19" s="13"/>
      <c r="U19" s="10">
        <f t="shared" si="13"/>
        <v>0</v>
      </c>
      <c r="V19" s="10"/>
      <c r="W19" s="10"/>
      <c r="X19" s="10"/>
      <c r="Y19" s="10"/>
      <c r="Z19" s="10">
        <f t="shared" ref="Z19" si="25">SUM(V19:Y19)</f>
        <v>0</v>
      </c>
      <c r="AA19" s="10">
        <f>SUM(P19+U19+Z19)</f>
        <v>4</v>
      </c>
      <c r="AB19" s="54">
        <f t="shared" si="17"/>
        <v>0.21052631578947367</v>
      </c>
      <c r="AC19" s="42"/>
      <c r="AD19" s="91" t="s">
        <v>102</v>
      </c>
    </row>
    <row r="20" spans="2:31" ht="11.25" customHeight="1" x14ac:dyDescent="0.2">
      <c r="B20" s="137"/>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72"/>
    </row>
    <row r="21" spans="2:31" ht="19.5" customHeight="1" x14ac:dyDescent="0.2">
      <c r="B21" s="3"/>
      <c r="C21" s="107"/>
      <c r="D21" s="107"/>
      <c r="E21" s="107"/>
      <c r="F21" s="30"/>
      <c r="G21" s="23" t="s">
        <v>21</v>
      </c>
      <c r="H21" s="23"/>
      <c r="I21" s="55">
        <v>55</v>
      </c>
      <c r="J21" s="84">
        <f>+SUM(J22:J23)</f>
        <v>5</v>
      </c>
      <c r="K21" s="77">
        <f>+I21+J21</f>
        <v>60</v>
      </c>
      <c r="L21" s="9">
        <f>+SUM(L22:L23)</f>
        <v>4</v>
      </c>
      <c r="M21" s="103">
        <f t="shared" ref="M21:O21" si="26">+SUM(M22:M23)</f>
        <v>5</v>
      </c>
      <c r="N21" s="95">
        <f t="shared" si="26"/>
        <v>4</v>
      </c>
      <c r="O21" s="9">
        <f t="shared" si="26"/>
        <v>0</v>
      </c>
      <c r="P21" s="11">
        <f>SUM(L21:O21)</f>
        <v>13</v>
      </c>
      <c r="Q21" s="9">
        <f>+SUM(Q22:Q23)</f>
        <v>0</v>
      </c>
      <c r="R21" s="9">
        <f t="shared" ref="R21" si="27">+SUM(R22:R23)</f>
        <v>0</v>
      </c>
      <c r="S21" s="9">
        <f t="shared" ref="S21" si="28">+SUM(S22:S23)</f>
        <v>0</v>
      </c>
      <c r="T21" s="9">
        <f t="shared" ref="T21" si="29">+SUM(T22:T23)</f>
        <v>0</v>
      </c>
      <c r="U21" s="11">
        <f>SUM(Q21:T21)</f>
        <v>0</v>
      </c>
      <c r="V21" s="9">
        <f>+SUM(V22:V23)</f>
        <v>0</v>
      </c>
      <c r="W21" s="9">
        <f t="shared" ref="W21" si="30">+SUM(W22:W23)</f>
        <v>0</v>
      </c>
      <c r="X21" s="9">
        <f t="shared" ref="X21" si="31">+SUM(X22:X23)</f>
        <v>0</v>
      </c>
      <c r="Y21" s="9">
        <f t="shared" ref="Y21" si="32">+SUM(Y22:Y23)</f>
        <v>0</v>
      </c>
      <c r="Z21" s="11"/>
      <c r="AA21" s="11">
        <f t="shared" ref="AA21:AA23" si="33">SUM(P21+U21+Z21)</f>
        <v>13</v>
      </c>
      <c r="AB21" s="34">
        <f>SUM(AA21/K21)</f>
        <v>0.21666666666666667</v>
      </c>
      <c r="AC21" s="16"/>
      <c r="AD21" s="16"/>
    </row>
    <row r="22" spans="2:31" ht="263.25" customHeight="1" x14ac:dyDescent="0.2">
      <c r="B22" s="3"/>
      <c r="C22" s="107"/>
      <c r="D22" s="107"/>
      <c r="E22" s="107"/>
      <c r="F22" s="30"/>
      <c r="G22" s="50" t="s">
        <v>82</v>
      </c>
      <c r="H22" s="13" t="s">
        <v>17</v>
      </c>
      <c r="I22" s="51">
        <v>38</v>
      </c>
      <c r="J22" s="51"/>
      <c r="K22" s="51">
        <f>+I22+J22</f>
        <v>38</v>
      </c>
      <c r="L22" s="13">
        <v>3</v>
      </c>
      <c r="M22" s="102">
        <v>3</v>
      </c>
      <c r="N22" s="96">
        <v>3</v>
      </c>
      <c r="O22" s="13"/>
      <c r="P22" s="10">
        <f>SUM(L22:O22)</f>
        <v>9</v>
      </c>
      <c r="Q22" s="13"/>
      <c r="R22" s="13"/>
      <c r="S22" s="13"/>
      <c r="T22" s="13"/>
      <c r="U22" s="10">
        <f>SUM(Q22:T22)</f>
        <v>0</v>
      </c>
      <c r="V22" s="13"/>
      <c r="W22" s="13"/>
      <c r="X22" s="13"/>
      <c r="Y22" s="13"/>
      <c r="Z22" s="10"/>
      <c r="AA22" s="10">
        <f t="shared" si="33"/>
        <v>9</v>
      </c>
      <c r="AB22" s="54">
        <f>SUM(AA22/K22)</f>
        <v>0.23684210526315788</v>
      </c>
      <c r="AC22" s="42"/>
      <c r="AD22" s="91" t="s">
        <v>103</v>
      </c>
    </row>
    <row r="23" spans="2:31" ht="150" customHeight="1" x14ac:dyDescent="0.2">
      <c r="B23" s="3"/>
      <c r="C23" s="107"/>
      <c r="D23" s="107"/>
      <c r="E23" s="107"/>
      <c r="F23" s="30"/>
      <c r="G23" s="50" t="s">
        <v>83</v>
      </c>
      <c r="H23" s="13" t="s">
        <v>17</v>
      </c>
      <c r="I23" s="58">
        <v>17</v>
      </c>
      <c r="J23" s="58">
        <v>5</v>
      </c>
      <c r="K23" s="58">
        <f>+I23+J23</f>
        <v>22</v>
      </c>
      <c r="L23" s="13">
        <v>1</v>
      </c>
      <c r="M23" s="102">
        <v>2</v>
      </c>
      <c r="N23" s="96">
        <v>1</v>
      </c>
      <c r="O23" s="13"/>
      <c r="P23" s="73">
        <f>SUM(L23:O23)</f>
        <v>4</v>
      </c>
      <c r="Q23" s="13"/>
      <c r="R23" s="13"/>
      <c r="S23" s="13"/>
      <c r="T23" s="13"/>
      <c r="U23" s="10">
        <f>SUM(Q23:T23)</f>
        <v>0</v>
      </c>
      <c r="V23" s="13"/>
      <c r="W23" s="13"/>
      <c r="X23" s="13"/>
      <c r="Y23" s="13"/>
      <c r="Z23" s="10"/>
      <c r="AA23" s="10">
        <f t="shared" si="33"/>
        <v>4</v>
      </c>
      <c r="AB23" s="54">
        <f>SUM(AA23/K23)</f>
        <v>0.18181818181818182</v>
      </c>
      <c r="AC23" s="42"/>
      <c r="AD23" s="91" t="s">
        <v>104</v>
      </c>
    </row>
    <row r="24" spans="2:31" ht="18" customHeight="1" x14ac:dyDescent="0.2">
      <c r="B24" s="133" t="s">
        <v>43</v>
      </c>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71"/>
    </row>
    <row r="25" spans="2:31" ht="31.5" customHeight="1" x14ac:dyDescent="0.2">
      <c r="B25" s="139" t="s">
        <v>37</v>
      </c>
      <c r="C25" s="140"/>
      <c r="D25" s="162" t="s">
        <v>44</v>
      </c>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4"/>
    </row>
    <row r="26" spans="2:31" ht="52.5" customHeight="1" x14ac:dyDescent="0.2">
      <c r="B26" s="3"/>
      <c r="C26" s="107"/>
      <c r="D26" s="107"/>
      <c r="E26" s="107"/>
      <c r="F26" s="50" t="s">
        <v>84</v>
      </c>
      <c r="G26" s="40"/>
      <c r="H26" s="13" t="s">
        <v>18</v>
      </c>
      <c r="I26" s="15">
        <v>216</v>
      </c>
      <c r="J26" s="15">
        <f>+SUM(J27:J32)</f>
        <v>27</v>
      </c>
      <c r="K26" s="84">
        <f>+I26+J26</f>
        <v>243</v>
      </c>
      <c r="L26" s="90">
        <f>+SUM(L27:L32)</f>
        <v>7</v>
      </c>
      <c r="M26" s="104">
        <f t="shared" ref="M26:O26" si="34">+SUM(M27:M32)</f>
        <v>20</v>
      </c>
      <c r="N26" s="168">
        <f t="shared" si="34"/>
        <v>24</v>
      </c>
      <c r="O26" s="90">
        <f t="shared" si="34"/>
        <v>0</v>
      </c>
      <c r="P26" s="11">
        <f>SUM(L26:O26)</f>
        <v>51</v>
      </c>
      <c r="Q26" s="90">
        <f t="shared" ref="Q26" si="35">+SUM(Q27:Q32)</f>
        <v>0</v>
      </c>
      <c r="R26" s="90">
        <f t="shared" ref="R26" si="36">+SUM(R27:R32)</f>
        <v>0</v>
      </c>
      <c r="S26" s="90">
        <f t="shared" ref="S26" si="37">+SUM(S27:S32)</f>
        <v>0</v>
      </c>
      <c r="T26" s="90">
        <f t="shared" ref="T26" si="38">+SUM(T27:T32)</f>
        <v>0</v>
      </c>
      <c r="U26" s="11">
        <f t="shared" ref="U26:U32" si="39">SUM(Q26:T26)</f>
        <v>0</v>
      </c>
      <c r="V26" s="90">
        <f t="shared" ref="V26" si="40">+SUM(V27:V32)</f>
        <v>0</v>
      </c>
      <c r="W26" s="90">
        <f t="shared" ref="W26" si="41">+SUM(W27:W32)</f>
        <v>0</v>
      </c>
      <c r="X26" s="90">
        <f t="shared" ref="X26" si="42">+SUM(X27:X32)</f>
        <v>0</v>
      </c>
      <c r="Y26" s="90">
        <f t="shared" ref="Y26" si="43">+SUM(Y27:Y32)</f>
        <v>0</v>
      </c>
      <c r="Z26" s="11">
        <f t="shared" ref="Z26:Z32" si="44">SUM(V26:Y26)</f>
        <v>0</v>
      </c>
      <c r="AA26" s="11">
        <f t="shared" ref="AA26:AA32" si="45">SUM(P26+U26+Z26)</f>
        <v>51</v>
      </c>
      <c r="AB26" s="34">
        <f t="shared" ref="AB26:AB32" si="46">SUM(AA26/K26)</f>
        <v>0.20987654320987653</v>
      </c>
      <c r="AC26" s="6"/>
      <c r="AD26" s="6"/>
      <c r="AE26" s="48">
        <f>9+8+9+7</f>
        <v>33</v>
      </c>
    </row>
    <row r="27" spans="2:31" ht="41.25" customHeight="1" x14ac:dyDescent="0.2">
      <c r="B27" s="3"/>
      <c r="C27" s="107"/>
      <c r="D27" s="107"/>
      <c r="E27" s="107"/>
      <c r="F27" s="88"/>
      <c r="G27" s="50" t="s">
        <v>22</v>
      </c>
      <c r="H27" s="13" t="s">
        <v>18</v>
      </c>
      <c r="I27" s="51">
        <v>24</v>
      </c>
      <c r="J27" s="51">
        <v>4</v>
      </c>
      <c r="K27" s="51">
        <f>+I27+J27</f>
        <v>28</v>
      </c>
      <c r="L27" s="13">
        <v>2</v>
      </c>
      <c r="M27" s="102">
        <v>2</v>
      </c>
      <c r="N27" s="96">
        <v>2</v>
      </c>
      <c r="O27" s="13"/>
      <c r="P27" s="10">
        <f t="shared" ref="P27:P32" si="47">SUM(L27:O27)</f>
        <v>6</v>
      </c>
      <c r="Q27" s="57"/>
      <c r="R27" s="57"/>
      <c r="S27" s="57"/>
      <c r="T27" s="57"/>
      <c r="U27" s="10">
        <f t="shared" si="39"/>
        <v>0</v>
      </c>
      <c r="V27" s="57"/>
      <c r="W27" s="57"/>
      <c r="X27" s="57"/>
      <c r="Y27" s="57"/>
      <c r="Z27" s="10">
        <f t="shared" si="44"/>
        <v>0</v>
      </c>
      <c r="AA27" s="10">
        <f t="shared" si="45"/>
        <v>6</v>
      </c>
      <c r="AB27" s="54">
        <f t="shared" si="46"/>
        <v>0.21428571428571427</v>
      </c>
      <c r="AC27" s="16"/>
      <c r="AD27" s="37" t="s">
        <v>105</v>
      </c>
    </row>
    <row r="28" spans="2:31" ht="27.75" customHeight="1" x14ac:dyDescent="0.2">
      <c r="B28" s="3"/>
      <c r="C28" s="107"/>
      <c r="D28" s="107"/>
      <c r="E28" s="107"/>
      <c r="F28" s="88"/>
      <c r="G28" s="50" t="s">
        <v>23</v>
      </c>
      <c r="H28" s="13" t="s">
        <v>18</v>
      </c>
      <c r="I28" s="51">
        <v>3</v>
      </c>
      <c r="J28" s="51"/>
      <c r="K28" s="51">
        <f t="shared" ref="K28:K32" si="48">+I28+J28</f>
        <v>3</v>
      </c>
      <c r="L28" s="13"/>
      <c r="M28" s="102"/>
      <c r="N28" s="96">
        <v>1</v>
      </c>
      <c r="O28" s="13"/>
      <c r="P28" s="10">
        <f t="shared" si="47"/>
        <v>1</v>
      </c>
      <c r="Q28" s="57"/>
      <c r="R28" s="57"/>
      <c r="S28" s="57"/>
      <c r="T28" s="57"/>
      <c r="U28" s="10">
        <f t="shared" si="39"/>
        <v>0</v>
      </c>
      <c r="V28" s="57"/>
      <c r="W28" s="57"/>
      <c r="X28" s="57"/>
      <c r="Y28" s="57"/>
      <c r="Z28" s="10">
        <f t="shared" si="44"/>
        <v>0</v>
      </c>
      <c r="AA28" s="10">
        <f t="shared" si="45"/>
        <v>1</v>
      </c>
      <c r="AB28" s="54">
        <f t="shared" si="46"/>
        <v>0.33333333333333331</v>
      </c>
      <c r="AC28" s="16"/>
      <c r="AD28" s="16" t="s">
        <v>106</v>
      </c>
    </row>
    <row r="29" spans="2:31" ht="223.5" customHeight="1" x14ac:dyDescent="0.2">
      <c r="B29" s="3"/>
      <c r="C29" s="107"/>
      <c r="D29" s="107"/>
      <c r="E29" s="107"/>
      <c r="F29" s="88"/>
      <c r="G29" s="50" t="s">
        <v>24</v>
      </c>
      <c r="H29" s="13" t="s">
        <v>18</v>
      </c>
      <c r="I29" s="51">
        <v>150</v>
      </c>
      <c r="J29" s="51">
        <v>19</v>
      </c>
      <c r="K29" s="51">
        <f t="shared" si="48"/>
        <v>169</v>
      </c>
      <c r="L29" s="13">
        <v>5</v>
      </c>
      <c r="M29" s="102">
        <v>15</v>
      </c>
      <c r="N29" s="96">
        <v>15</v>
      </c>
      <c r="O29" s="13"/>
      <c r="P29" s="10">
        <f t="shared" si="47"/>
        <v>35</v>
      </c>
      <c r="Q29" s="57"/>
      <c r="R29" s="57"/>
      <c r="S29" s="57"/>
      <c r="T29" s="57"/>
      <c r="U29" s="10">
        <f t="shared" si="39"/>
        <v>0</v>
      </c>
      <c r="V29" s="57"/>
      <c r="W29" s="57"/>
      <c r="X29" s="57"/>
      <c r="Y29" s="57"/>
      <c r="Z29" s="10">
        <f t="shared" si="44"/>
        <v>0</v>
      </c>
      <c r="AA29" s="10">
        <f t="shared" si="45"/>
        <v>35</v>
      </c>
      <c r="AB29" s="54">
        <f t="shared" si="46"/>
        <v>0.20710059171597633</v>
      </c>
      <c r="AC29" s="16"/>
      <c r="AD29" s="37" t="s">
        <v>107</v>
      </c>
    </row>
    <row r="30" spans="2:31" ht="27.75" customHeight="1" x14ac:dyDescent="0.2">
      <c r="B30" s="3"/>
      <c r="C30" s="107"/>
      <c r="D30" s="107"/>
      <c r="E30" s="107"/>
      <c r="F30" s="88"/>
      <c r="G30" s="50" t="s">
        <v>25</v>
      </c>
      <c r="H30" s="13" t="s">
        <v>18</v>
      </c>
      <c r="I30" s="51">
        <v>15</v>
      </c>
      <c r="J30" s="51">
        <v>1</v>
      </c>
      <c r="K30" s="51">
        <f t="shared" si="48"/>
        <v>16</v>
      </c>
      <c r="L30" s="13"/>
      <c r="M30" s="102">
        <v>1</v>
      </c>
      <c r="N30" s="96">
        <v>2</v>
      </c>
      <c r="O30" s="13"/>
      <c r="P30" s="10">
        <f t="shared" si="47"/>
        <v>3</v>
      </c>
      <c r="Q30" s="57"/>
      <c r="R30" s="57"/>
      <c r="S30" s="57"/>
      <c r="T30" s="57"/>
      <c r="U30" s="10">
        <f t="shared" si="39"/>
        <v>0</v>
      </c>
      <c r="V30" s="57"/>
      <c r="W30" s="57"/>
      <c r="X30" s="57"/>
      <c r="Y30" s="57"/>
      <c r="Z30" s="10">
        <f t="shared" si="44"/>
        <v>0</v>
      </c>
      <c r="AA30" s="10">
        <f t="shared" si="45"/>
        <v>3</v>
      </c>
      <c r="AB30" s="54">
        <f t="shared" si="46"/>
        <v>0.1875</v>
      </c>
      <c r="AC30" s="16"/>
      <c r="AD30" s="37" t="s">
        <v>108</v>
      </c>
    </row>
    <row r="31" spans="2:31" ht="26.25" customHeight="1" x14ac:dyDescent="0.2">
      <c r="B31" s="3"/>
      <c r="C31" s="107"/>
      <c r="D31" s="107"/>
      <c r="E31" s="107"/>
      <c r="F31" s="88"/>
      <c r="G31" s="50" t="s">
        <v>26</v>
      </c>
      <c r="H31" s="13" t="s">
        <v>18</v>
      </c>
      <c r="I31" s="51">
        <v>9</v>
      </c>
      <c r="J31" s="51">
        <v>1</v>
      </c>
      <c r="K31" s="51">
        <f t="shared" si="48"/>
        <v>10</v>
      </c>
      <c r="L31" s="13"/>
      <c r="M31" s="102">
        <v>1</v>
      </c>
      <c r="N31" s="96">
        <v>1</v>
      </c>
      <c r="O31" s="13"/>
      <c r="P31" s="10">
        <f t="shared" si="47"/>
        <v>2</v>
      </c>
      <c r="Q31" s="57"/>
      <c r="R31" s="57"/>
      <c r="S31" s="57"/>
      <c r="T31" s="57"/>
      <c r="U31" s="10">
        <f t="shared" si="39"/>
        <v>0</v>
      </c>
      <c r="V31" s="57"/>
      <c r="W31" s="57"/>
      <c r="X31" s="57"/>
      <c r="Y31" s="57"/>
      <c r="Z31" s="10">
        <f t="shared" si="44"/>
        <v>0</v>
      </c>
      <c r="AA31" s="10">
        <f t="shared" si="45"/>
        <v>2</v>
      </c>
      <c r="AB31" s="54">
        <f t="shared" si="46"/>
        <v>0.2</v>
      </c>
      <c r="AC31" s="16"/>
      <c r="AD31" s="37" t="s">
        <v>109</v>
      </c>
    </row>
    <row r="32" spans="2:31" ht="24.75" customHeight="1" x14ac:dyDescent="0.2">
      <c r="B32" s="3"/>
      <c r="C32" s="107"/>
      <c r="D32" s="107"/>
      <c r="E32" s="107"/>
      <c r="F32" s="88"/>
      <c r="G32" s="50" t="s">
        <v>57</v>
      </c>
      <c r="H32" s="13" t="s">
        <v>18</v>
      </c>
      <c r="I32" s="51">
        <v>15</v>
      </c>
      <c r="J32" s="51">
        <v>2</v>
      </c>
      <c r="K32" s="51">
        <f t="shared" si="48"/>
        <v>17</v>
      </c>
      <c r="L32" s="13"/>
      <c r="M32" s="102">
        <v>1</v>
      </c>
      <c r="N32" s="96">
        <v>3</v>
      </c>
      <c r="O32" s="13"/>
      <c r="P32" s="10">
        <f t="shared" si="47"/>
        <v>4</v>
      </c>
      <c r="Q32" s="57"/>
      <c r="R32" s="57"/>
      <c r="S32" s="57"/>
      <c r="T32" s="57"/>
      <c r="U32" s="10">
        <f t="shared" si="39"/>
        <v>0</v>
      </c>
      <c r="V32" s="57"/>
      <c r="W32" s="57"/>
      <c r="X32" s="57"/>
      <c r="Y32" s="57"/>
      <c r="Z32" s="10">
        <f t="shared" si="44"/>
        <v>0</v>
      </c>
      <c r="AA32" s="10">
        <f t="shared" si="45"/>
        <v>4</v>
      </c>
      <c r="AB32" s="54">
        <f t="shared" si="46"/>
        <v>0.23529411764705882</v>
      </c>
      <c r="AC32" s="16"/>
      <c r="AD32" s="44" t="s">
        <v>100</v>
      </c>
    </row>
    <row r="33" spans="2:32" ht="20.25" customHeight="1" x14ac:dyDescent="0.2">
      <c r="B33" s="133" t="s">
        <v>73</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71"/>
    </row>
    <row r="34" spans="2:32" ht="41.25" customHeight="1" x14ac:dyDescent="0.2">
      <c r="B34" s="3"/>
      <c r="C34" s="75"/>
      <c r="D34" s="75"/>
      <c r="E34" s="75"/>
      <c r="F34" s="50" t="s">
        <v>85</v>
      </c>
      <c r="G34" s="87"/>
      <c r="H34" s="21" t="s">
        <v>19</v>
      </c>
      <c r="I34" s="55">
        <v>22</v>
      </c>
      <c r="J34" s="84">
        <f>+SUM(J35:J36)</f>
        <v>-1</v>
      </c>
      <c r="K34" s="83">
        <f>+I34+J34</f>
        <v>21</v>
      </c>
      <c r="L34" s="9">
        <f>+SUM(L35:L36)</f>
        <v>0</v>
      </c>
      <c r="M34" s="103">
        <f t="shared" ref="M34:O34" si="49">+SUM(M35:M36)</f>
        <v>1</v>
      </c>
      <c r="N34" s="95">
        <f t="shared" si="49"/>
        <v>2</v>
      </c>
      <c r="O34" s="9">
        <f t="shared" si="49"/>
        <v>0</v>
      </c>
      <c r="P34" s="11">
        <f>SUM(L34:O34)</f>
        <v>3</v>
      </c>
      <c r="Q34" s="9">
        <f>+SUM(Q35:Q36)</f>
        <v>0</v>
      </c>
      <c r="R34" s="9">
        <f t="shared" ref="R34" si="50">+SUM(R35:R36)</f>
        <v>0</v>
      </c>
      <c r="S34" s="9">
        <f t="shared" ref="S34" si="51">+SUM(S35:S36)</f>
        <v>0</v>
      </c>
      <c r="T34" s="9">
        <f t="shared" ref="T34" si="52">+SUM(T35:T36)</f>
        <v>0</v>
      </c>
      <c r="U34" s="11">
        <f>SUM(Q34:T34)</f>
        <v>0</v>
      </c>
      <c r="V34" s="9">
        <f>+SUM(V35:V36)</f>
        <v>0</v>
      </c>
      <c r="W34" s="9">
        <f t="shared" ref="W34" si="53">+SUM(W35:W36)</f>
        <v>0</v>
      </c>
      <c r="X34" s="9">
        <f t="shared" ref="X34" si="54">+SUM(X35:X36)</f>
        <v>0</v>
      </c>
      <c r="Y34" s="9">
        <f t="shared" ref="Y34" si="55">+SUM(Y35:Y36)</f>
        <v>0</v>
      </c>
      <c r="Z34" s="11">
        <f>SUM(V34:Y34)</f>
        <v>0</v>
      </c>
      <c r="AA34" s="11">
        <f>SUM(P34+U34+Z34)</f>
        <v>3</v>
      </c>
      <c r="AB34" s="34">
        <f>SUM(AA34/K34)</f>
        <v>0.14285714285714285</v>
      </c>
      <c r="AC34" s="6"/>
      <c r="AD34" s="44"/>
      <c r="AE34" s="48">
        <f>0+0+2+0</f>
        <v>2</v>
      </c>
    </row>
    <row r="35" spans="2:32" ht="27.75" customHeight="1" x14ac:dyDescent="0.2">
      <c r="B35" s="3"/>
      <c r="C35" s="107"/>
      <c r="D35" s="107"/>
      <c r="E35" s="107"/>
      <c r="F35" s="50"/>
      <c r="G35" s="50" t="s">
        <v>27</v>
      </c>
      <c r="H35" s="21" t="s">
        <v>19</v>
      </c>
      <c r="I35" s="51">
        <v>14</v>
      </c>
      <c r="J35" s="51">
        <f>-2+1</f>
        <v>-1</v>
      </c>
      <c r="K35" s="51">
        <f>+J35+I35</f>
        <v>13</v>
      </c>
      <c r="L35" s="13">
        <v>0</v>
      </c>
      <c r="M35" s="102">
        <v>0</v>
      </c>
      <c r="N35" s="96">
        <v>2</v>
      </c>
      <c r="O35" s="13"/>
      <c r="P35" s="10">
        <f>SUM(L35:O35)</f>
        <v>2</v>
      </c>
      <c r="Q35" s="13"/>
      <c r="R35" s="13"/>
      <c r="S35" s="13"/>
      <c r="T35" s="13"/>
      <c r="U35" s="10">
        <f>SUM(Q35:T35)</f>
        <v>0</v>
      </c>
      <c r="V35" s="13"/>
      <c r="W35" s="13"/>
      <c r="X35" s="13"/>
      <c r="Y35" s="13"/>
      <c r="Z35" s="10">
        <f>SUM(V35:Y35)</f>
        <v>0</v>
      </c>
      <c r="AA35" s="10">
        <f>SUM(P35+U35+Z35)</f>
        <v>2</v>
      </c>
      <c r="AB35" s="54">
        <f>SUM(AA35/K35)</f>
        <v>0.15384615384615385</v>
      </c>
      <c r="AC35" s="6"/>
      <c r="AD35" s="44" t="s">
        <v>110</v>
      </c>
    </row>
    <row r="36" spans="2:32" ht="17.25" customHeight="1" x14ac:dyDescent="0.2">
      <c r="B36" s="3"/>
      <c r="C36" s="165"/>
      <c r="D36" s="166"/>
      <c r="E36" s="167"/>
      <c r="F36" s="50"/>
      <c r="G36" s="50" t="s">
        <v>86</v>
      </c>
      <c r="H36" s="21" t="s">
        <v>19</v>
      </c>
      <c r="I36" s="51">
        <v>8</v>
      </c>
      <c r="J36" s="51">
        <f>-1+1</f>
        <v>0</v>
      </c>
      <c r="K36" s="51">
        <f>+I36+J36</f>
        <v>8</v>
      </c>
      <c r="L36" s="13"/>
      <c r="M36" s="102">
        <v>1</v>
      </c>
      <c r="N36" s="96"/>
      <c r="O36" s="13"/>
      <c r="P36" s="10">
        <f>SUM(L36:O36)</f>
        <v>1</v>
      </c>
      <c r="Q36" s="13"/>
      <c r="R36" s="13"/>
      <c r="S36" s="13"/>
      <c r="T36" s="13"/>
      <c r="U36" s="79"/>
      <c r="V36" s="13"/>
      <c r="W36" s="13"/>
      <c r="X36" s="13"/>
      <c r="Y36" s="13"/>
      <c r="Z36" s="10">
        <f>SUM(V36:Y36)</f>
        <v>0</v>
      </c>
      <c r="AA36" s="10">
        <f>SUM(P36+U36+Z36)</f>
        <v>1</v>
      </c>
      <c r="AB36" s="54">
        <f>SUM(AA36/K36)</f>
        <v>0.125</v>
      </c>
      <c r="AC36" s="16"/>
      <c r="AD36" s="97" t="s">
        <v>101</v>
      </c>
    </row>
    <row r="37" spans="2:32" ht="42" customHeight="1" x14ac:dyDescent="0.2">
      <c r="B37" s="3"/>
      <c r="C37" s="107"/>
      <c r="D37" s="107"/>
      <c r="E37" s="107"/>
      <c r="F37" s="50" t="s">
        <v>87</v>
      </c>
      <c r="G37" s="87"/>
      <c r="H37" s="21" t="s">
        <v>18</v>
      </c>
      <c r="I37" s="15">
        <v>9</v>
      </c>
      <c r="J37" s="15">
        <f>1-6</f>
        <v>-5</v>
      </c>
      <c r="K37" s="15">
        <f>+I37+J37</f>
        <v>4</v>
      </c>
      <c r="L37" s="9">
        <v>1</v>
      </c>
      <c r="M37" s="103">
        <v>0</v>
      </c>
      <c r="N37" s="95">
        <v>0</v>
      </c>
      <c r="O37" s="9"/>
      <c r="P37" s="11">
        <f>SUM(L37:O37)</f>
        <v>1</v>
      </c>
      <c r="Q37" s="9"/>
      <c r="R37" s="9"/>
      <c r="S37" s="9"/>
      <c r="T37" s="9"/>
      <c r="U37" s="11">
        <f>SUM(Q37:T37)</f>
        <v>0</v>
      </c>
      <c r="V37" s="9"/>
      <c r="W37" s="9"/>
      <c r="X37" s="9"/>
      <c r="Y37" s="9"/>
      <c r="Z37" s="11">
        <f>SUM(V37:Y37)</f>
        <v>0</v>
      </c>
      <c r="AA37" s="11">
        <f>SUM(P37+U37+Z37)</f>
        <v>1</v>
      </c>
      <c r="AB37" s="34">
        <f>SUM(AA37/K37)</f>
        <v>0.25</v>
      </c>
      <c r="AC37" s="6"/>
      <c r="AD37" s="44" t="s">
        <v>97</v>
      </c>
      <c r="AE37" s="74"/>
    </row>
    <row r="38" spans="2:32" s="7" customFormat="1" ht="18.75" customHeight="1" x14ac:dyDescent="0.2">
      <c r="B38" s="133" t="s">
        <v>41</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71"/>
    </row>
    <row r="39" spans="2:32" s="7" customFormat="1" ht="14.25" customHeight="1" x14ac:dyDescent="0.2">
      <c r="B39" s="115" t="s">
        <v>37</v>
      </c>
      <c r="C39" s="115"/>
      <c r="D39" s="115"/>
      <c r="E39" s="115"/>
      <c r="F39" s="136" t="s">
        <v>42</v>
      </c>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row>
    <row r="40" spans="2:32" s="7" customFormat="1" ht="15" customHeight="1" x14ac:dyDescent="0.2">
      <c r="B40" s="115" t="s">
        <v>38</v>
      </c>
      <c r="C40" s="115"/>
      <c r="D40" s="115"/>
      <c r="E40" s="115"/>
      <c r="F40" s="108" t="s">
        <v>63</v>
      </c>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row>
    <row r="41" spans="2:32" ht="21" customHeight="1" x14ac:dyDescent="0.2">
      <c r="B41" s="60"/>
      <c r="C41" s="109" t="s">
        <v>75</v>
      </c>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1"/>
    </row>
    <row r="42" spans="2:32" ht="51" customHeight="1" x14ac:dyDescent="0.2">
      <c r="B42" s="63" t="s">
        <v>46</v>
      </c>
      <c r="C42" s="112" t="s">
        <v>30</v>
      </c>
      <c r="D42" s="113"/>
      <c r="E42" s="114"/>
      <c r="F42" s="64" t="s">
        <v>31</v>
      </c>
      <c r="G42" s="69" t="s">
        <v>4</v>
      </c>
      <c r="H42" s="68" t="s">
        <v>3</v>
      </c>
      <c r="I42" s="65" t="s">
        <v>32</v>
      </c>
      <c r="J42" s="65" t="s">
        <v>96</v>
      </c>
      <c r="K42" s="65" t="s">
        <v>51</v>
      </c>
      <c r="L42" s="4" t="s">
        <v>5</v>
      </c>
      <c r="M42" s="98" t="s">
        <v>6</v>
      </c>
      <c r="N42" s="92" t="s">
        <v>7</v>
      </c>
      <c r="O42" s="4" t="s">
        <v>8</v>
      </c>
      <c r="P42" s="31" t="s">
        <v>53</v>
      </c>
      <c r="Q42" s="5" t="s">
        <v>9</v>
      </c>
      <c r="R42" s="5" t="s">
        <v>10</v>
      </c>
      <c r="S42" s="5" t="s">
        <v>11</v>
      </c>
      <c r="T42" s="5" t="s">
        <v>12</v>
      </c>
      <c r="U42" s="31" t="s">
        <v>54</v>
      </c>
      <c r="V42" s="5" t="s">
        <v>13</v>
      </c>
      <c r="W42" s="5" t="s">
        <v>14</v>
      </c>
      <c r="X42" s="5" t="s">
        <v>15</v>
      </c>
      <c r="Y42" s="5" t="s">
        <v>16</v>
      </c>
      <c r="Z42" s="31" t="s">
        <v>55</v>
      </c>
      <c r="AA42" s="61" t="s">
        <v>33</v>
      </c>
      <c r="AB42" s="61" t="s">
        <v>34</v>
      </c>
      <c r="AC42" s="62" t="s">
        <v>77</v>
      </c>
      <c r="AD42" s="61" t="s">
        <v>35</v>
      </c>
    </row>
    <row r="43" spans="2:32" ht="55.5" customHeight="1" x14ac:dyDescent="0.2">
      <c r="B43" s="27">
        <v>2</v>
      </c>
      <c r="C43" s="116" t="s">
        <v>88</v>
      </c>
      <c r="D43" s="116"/>
      <c r="E43" s="116"/>
      <c r="F43" s="3"/>
      <c r="G43" s="49"/>
      <c r="H43" s="9" t="s">
        <v>17</v>
      </c>
      <c r="I43" s="39">
        <v>3191</v>
      </c>
      <c r="J43" s="39">
        <f>+J44+J48</f>
        <v>579</v>
      </c>
      <c r="K43" s="53">
        <f>+I43+J43</f>
        <v>3770</v>
      </c>
      <c r="L43" s="53">
        <f>+L44+L48</f>
        <v>372</v>
      </c>
      <c r="M43" s="99">
        <f t="shared" ref="M43:O43" si="56">+M44+M48</f>
        <v>414</v>
      </c>
      <c r="N43" s="169">
        <f t="shared" si="56"/>
        <v>432</v>
      </c>
      <c r="O43" s="53">
        <f t="shared" si="56"/>
        <v>0</v>
      </c>
      <c r="P43" s="39">
        <f>SUM(P44+P48)</f>
        <v>1218</v>
      </c>
      <c r="Q43" s="53">
        <f>+Q44+Q48</f>
        <v>0</v>
      </c>
      <c r="R43" s="53">
        <f t="shared" ref="R43" si="57">+R44+R48</f>
        <v>0</v>
      </c>
      <c r="S43" s="53">
        <f t="shared" ref="S43" si="58">+S44+S48</f>
        <v>0</v>
      </c>
      <c r="T43" s="53">
        <f t="shared" ref="T43" si="59">+T44+T48</f>
        <v>0</v>
      </c>
      <c r="U43" s="39">
        <f t="shared" ref="U43:U50" si="60">SUM(Q43:T43)</f>
        <v>0</v>
      </c>
      <c r="V43" s="53">
        <f>+V44+V48</f>
        <v>0</v>
      </c>
      <c r="W43" s="53">
        <f t="shared" ref="W43" si="61">+W44+W48</f>
        <v>0</v>
      </c>
      <c r="X43" s="53">
        <f t="shared" ref="X43" si="62">+X44+X48</f>
        <v>0</v>
      </c>
      <c r="Y43" s="53">
        <f t="shared" ref="Y43" si="63">+Y44+Y48</f>
        <v>0</v>
      </c>
      <c r="Z43" s="39">
        <f>SUM(V43:Y43)</f>
        <v>0</v>
      </c>
      <c r="AA43" s="39">
        <f>SUM(P43+U43+Z43)</f>
        <v>1218</v>
      </c>
      <c r="AB43" s="34">
        <f t="shared" ref="AB43:AB50" si="64">SUM(AA43/K43)</f>
        <v>0.32307692307692309</v>
      </c>
      <c r="AC43" s="6">
        <v>35174877</v>
      </c>
      <c r="AD43" s="38" t="s">
        <v>76</v>
      </c>
      <c r="AE43" s="48">
        <f>403+402+403+403</f>
        <v>1611</v>
      </c>
      <c r="AF43" s="46"/>
    </row>
    <row r="44" spans="2:32" ht="55.5" customHeight="1" x14ac:dyDescent="0.2">
      <c r="B44" s="3"/>
      <c r="C44" s="107"/>
      <c r="D44" s="107"/>
      <c r="E44" s="107"/>
      <c r="F44" s="50" t="s">
        <v>92</v>
      </c>
      <c r="G44" s="40"/>
      <c r="H44" s="9" t="s">
        <v>18</v>
      </c>
      <c r="I44" s="15">
        <v>2806</v>
      </c>
      <c r="J44" s="15">
        <f>+SUM(J45:J47)</f>
        <v>662</v>
      </c>
      <c r="K44" s="53">
        <f>+I44+J44</f>
        <v>3468</v>
      </c>
      <c r="L44" s="15">
        <f>+SUM(L45:L47)</f>
        <v>343</v>
      </c>
      <c r="M44" s="101">
        <f t="shared" ref="M44:O44" si="65">+SUM(M45:M47)</f>
        <v>379</v>
      </c>
      <c r="N44" s="170">
        <f t="shared" si="65"/>
        <v>397</v>
      </c>
      <c r="O44" s="15">
        <f t="shared" si="65"/>
        <v>0</v>
      </c>
      <c r="P44" s="39">
        <f>SUM(L44:O44)</f>
        <v>1119</v>
      </c>
      <c r="Q44" s="15">
        <f>+SUM(Q45:Q47)</f>
        <v>0</v>
      </c>
      <c r="R44" s="15">
        <f t="shared" ref="R44" si="66">+SUM(R45:R47)</f>
        <v>0</v>
      </c>
      <c r="S44" s="15">
        <f t="shared" ref="S44" si="67">+SUM(S45:S47)</f>
        <v>0</v>
      </c>
      <c r="T44" s="15">
        <f t="shared" ref="T44" si="68">+SUM(T45:T47)</f>
        <v>0</v>
      </c>
      <c r="U44" s="39">
        <f t="shared" si="60"/>
        <v>0</v>
      </c>
      <c r="V44" s="15">
        <f>+SUM(V45:V47)</f>
        <v>0</v>
      </c>
      <c r="W44" s="15">
        <f t="shared" ref="W44" si="69">+SUM(W45:W47)</f>
        <v>0</v>
      </c>
      <c r="X44" s="15">
        <f t="shared" ref="X44" si="70">+SUM(X45:X47)</f>
        <v>0</v>
      </c>
      <c r="Y44" s="15">
        <f t="shared" ref="Y44" si="71">+SUM(Y45:Y47)</f>
        <v>0</v>
      </c>
      <c r="Z44" s="39">
        <f t="shared" ref="Z44:Z49" si="72">SUM(V44:Y44)</f>
        <v>0</v>
      </c>
      <c r="AA44" s="39">
        <f>SUM(P44+U44+Z44)</f>
        <v>1119</v>
      </c>
      <c r="AB44" s="34">
        <f>SUM(AA44/K44)</f>
        <v>0.3226643598615917</v>
      </c>
      <c r="AC44" s="6"/>
      <c r="AD44" s="66"/>
      <c r="AE44" s="48">
        <f>403+402+403+403</f>
        <v>1611</v>
      </c>
      <c r="AF44" s="46"/>
    </row>
    <row r="45" spans="2:32" ht="29.25" customHeight="1" x14ac:dyDescent="0.2">
      <c r="B45" s="3"/>
      <c r="C45" s="107"/>
      <c r="D45" s="107"/>
      <c r="E45" s="107"/>
      <c r="F45" s="89"/>
      <c r="G45" s="18" t="s">
        <v>58</v>
      </c>
      <c r="H45" s="13" t="s">
        <v>18</v>
      </c>
      <c r="I45" s="51">
        <v>1000</v>
      </c>
      <c r="J45" s="51">
        <v>387</v>
      </c>
      <c r="K45" s="52">
        <f>+I45+J45</f>
        <v>1387</v>
      </c>
      <c r="L45" s="13">
        <v>184</v>
      </c>
      <c r="M45" s="102">
        <v>226</v>
      </c>
      <c r="N45" s="96">
        <v>246</v>
      </c>
      <c r="O45" s="13"/>
      <c r="P45" s="10">
        <f t="shared" ref="P45:P50" si="73">SUM(L45:O45)</f>
        <v>656</v>
      </c>
      <c r="Q45" s="13"/>
      <c r="R45" s="13"/>
      <c r="S45" s="13"/>
      <c r="T45" s="13"/>
      <c r="U45" s="10">
        <f t="shared" si="60"/>
        <v>0</v>
      </c>
      <c r="V45" s="13"/>
      <c r="W45" s="13"/>
      <c r="X45" s="13"/>
      <c r="Y45" s="13"/>
      <c r="Z45" s="10">
        <f t="shared" si="72"/>
        <v>0</v>
      </c>
      <c r="AA45" s="70">
        <f t="shared" ref="AA45:AA50" si="74">SUM(P45+U45+Z45)</f>
        <v>656</v>
      </c>
      <c r="AB45" s="54">
        <f t="shared" si="64"/>
        <v>0.47296322999279017</v>
      </c>
      <c r="AC45" s="6"/>
      <c r="AD45" s="37" t="s">
        <v>111</v>
      </c>
    </row>
    <row r="46" spans="2:32" ht="53.25" customHeight="1" x14ac:dyDescent="0.2">
      <c r="B46" s="3"/>
      <c r="C46" s="107"/>
      <c r="D46" s="107"/>
      <c r="E46" s="107"/>
      <c r="F46" s="89"/>
      <c r="G46" s="18" t="s">
        <v>59</v>
      </c>
      <c r="H46" s="13" t="s">
        <v>18</v>
      </c>
      <c r="I46" s="51">
        <v>200</v>
      </c>
      <c r="J46" s="51">
        <v>275</v>
      </c>
      <c r="K46" s="52">
        <f t="shared" ref="K46:K47" si="75">+I46+J46</f>
        <v>475</v>
      </c>
      <c r="L46" s="13">
        <v>24</v>
      </c>
      <c r="M46" s="102">
        <v>19</v>
      </c>
      <c r="N46" s="96">
        <v>36</v>
      </c>
      <c r="O46" s="13"/>
      <c r="P46" s="10">
        <f t="shared" si="73"/>
        <v>79</v>
      </c>
      <c r="Q46" s="13"/>
      <c r="R46" s="13"/>
      <c r="S46" s="13"/>
      <c r="T46" s="13"/>
      <c r="U46" s="10">
        <f t="shared" si="60"/>
        <v>0</v>
      </c>
      <c r="V46" s="13"/>
      <c r="W46" s="13"/>
      <c r="X46" s="13"/>
      <c r="Y46" s="13"/>
      <c r="Z46" s="10">
        <f t="shared" si="72"/>
        <v>0</v>
      </c>
      <c r="AA46" s="10">
        <f t="shared" si="74"/>
        <v>79</v>
      </c>
      <c r="AB46" s="54">
        <f t="shared" si="64"/>
        <v>0.16631578947368422</v>
      </c>
      <c r="AC46" s="6"/>
      <c r="AD46" s="37" t="s">
        <v>112</v>
      </c>
    </row>
    <row r="47" spans="2:32" ht="41.25" customHeight="1" x14ac:dyDescent="0.2">
      <c r="B47" s="3"/>
      <c r="C47" s="107"/>
      <c r="D47" s="107"/>
      <c r="E47" s="107"/>
      <c r="F47" s="89"/>
      <c r="G47" s="18" t="s">
        <v>60</v>
      </c>
      <c r="H47" s="13" t="s">
        <v>18</v>
      </c>
      <c r="I47" s="51">
        <v>1606</v>
      </c>
      <c r="J47" s="51"/>
      <c r="K47" s="52">
        <f t="shared" si="75"/>
        <v>1606</v>
      </c>
      <c r="L47" s="13">
        <v>135</v>
      </c>
      <c r="M47" s="102">
        <v>134</v>
      </c>
      <c r="N47" s="96">
        <v>115</v>
      </c>
      <c r="O47" s="13"/>
      <c r="P47" s="10">
        <f t="shared" si="73"/>
        <v>384</v>
      </c>
      <c r="Q47" s="13"/>
      <c r="R47" s="13"/>
      <c r="S47" s="13"/>
      <c r="T47" s="13"/>
      <c r="U47" s="10">
        <f t="shared" si="60"/>
        <v>0</v>
      </c>
      <c r="V47" s="13"/>
      <c r="W47" s="13"/>
      <c r="X47" s="13"/>
      <c r="Y47" s="13"/>
      <c r="Z47" s="10">
        <f t="shared" si="72"/>
        <v>0</v>
      </c>
      <c r="AA47" s="70">
        <f>SUM(P47+U47+Z47)</f>
        <v>384</v>
      </c>
      <c r="AB47" s="54">
        <f>SUM(AA47/K47)</f>
        <v>0.23910336239103364</v>
      </c>
      <c r="AC47" s="6"/>
      <c r="AD47" s="37" t="s">
        <v>98</v>
      </c>
      <c r="AF47" s="46"/>
    </row>
    <row r="48" spans="2:32" ht="69.75" customHeight="1" x14ac:dyDescent="0.2">
      <c r="B48" s="3"/>
      <c r="C48" s="107"/>
      <c r="D48" s="107"/>
      <c r="E48" s="107"/>
      <c r="F48" s="50" t="s">
        <v>89</v>
      </c>
      <c r="G48" s="40"/>
      <c r="H48" s="86" t="s">
        <v>18</v>
      </c>
      <c r="I48" s="15">
        <v>385</v>
      </c>
      <c r="J48" s="15">
        <f>+SUM(J49:J50)</f>
        <v>-83</v>
      </c>
      <c r="K48" s="53">
        <f>+I48+J48</f>
        <v>302</v>
      </c>
      <c r="L48" s="9">
        <f>+SUM(L49:L50)</f>
        <v>29</v>
      </c>
      <c r="M48" s="103">
        <f t="shared" ref="M48:O48" si="76">+SUM(M49:M50)</f>
        <v>35</v>
      </c>
      <c r="N48" s="95">
        <f t="shared" si="76"/>
        <v>35</v>
      </c>
      <c r="O48" s="9">
        <f t="shared" si="76"/>
        <v>0</v>
      </c>
      <c r="P48" s="11">
        <f t="shared" si="73"/>
        <v>99</v>
      </c>
      <c r="Q48" s="9">
        <f>+SUM(Q49:Q50)</f>
        <v>0</v>
      </c>
      <c r="R48" s="9">
        <f t="shared" ref="R48" si="77">+SUM(R49:R50)</f>
        <v>0</v>
      </c>
      <c r="S48" s="9">
        <f t="shared" ref="S48" si="78">+SUM(S49:S50)</f>
        <v>0</v>
      </c>
      <c r="T48" s="9">
        <f t="shared" ref="T48" si="79">+SUM(T49:T50)</f>
        <v>0</v>
      </c>
      <c r="U48" s="11">
        <f t="shared" si="60"/>
        <v>0</v>
      </c>
      <c r="V48" s="9">
        <f>+SUM(V49:V50)</f>
        <v>0</v>
      </c>
      <c r="W48" s="9">
        <f t="shared" ref="W48" si="80">+SUM(W49:W50)</f>
        <v>0</v>
      </c>
      <c r="X48" s="9">
        <f t="shared" ref="X48" si="81">+SUM(X49:X50)</f>
        <v>0</v>
      </c>
      <c r="Y48" s="9">
        <f t="shared" ref="Y48" si="82">+SUM(Y49:Y50)</f>
        <v>0</v>
      </c>
      <c r="Z48" s="11">
        <f t="shared" si="72"/>
        <v>0</v>
      </c>
      <c r="AA48" s="11">
        <f t="shared" si="74"/>
        <v>99</v>
      </c>
      <c r="AB48" s="34">
        <f t="shared" si="64"/>
        <v>0.32781456953642385</v>
      </c>
      <c r="AC48" s="6"/>
      <c r="AD48" s="6"/>
      <c r="AE48" s="48">
        <f>33+32+30+30</f>
        <v>125</v>
      </c>
    </row>
    <row r="49" spans="2:31" ht="67.5" customHeight="1" x14ac:dyDescent="0.2">
      <c r="B49" s="3"/>
      <c r="C49" s="107"/>
      <c r="D49" s="107"/>
      <c r="E49" s="107"/>
      <c r="F49" s="88"/>
      <c r="G49" s="18" t="s">
        <v>90</v>
      </c>
      <c r="H49" s="21" t="s">
        <v>17</v>
      </c>
      <c r="I49" s="51">
        <v>360</v>
      </c>
      <c r="J49" s="51">
        <f>-5-81+3</f>
        <v>-83</v>
      </c>
      <c r="K49" s="52">
        <f>+I49+J49</f>
        <v>277</v>
      </c>
      <c r="L49" s="13">
        <v>28</v>
      </c>
      <c r="M49" s="102">
        <v>30</v>
      </c>
      <c r="N49" s="96">
        <v>31</v>
      </c>
      <c r="O49" s="13"/>
      <c r="P49" s="10">
        <f t="shared" si="73"/>
        <v>89</v>
      </c>
      <c r="Q49" s="13"/>
      <c r="R49" s="13"/>
      <c r="S49" s="13"/>
      <c r="T49" s="13"/>
      <c r="U49" s="10">
        <f t="shared" si="60"/>
        <v>0</v>
      </c>
      <c r="V49" s="13"/>
      <c r="W49" s="13"/>
      <c r="X49" s="13"/>
      <c r="Y49" s="13"/>
      <c r="Z49" s="10">
        <f t="shared" si="72"/>
        <v>0</v>
      </c>
      <c r="AA49" s="10">
        <f t="shared" si="74"/>
        <v>89</v>
      </c>
      <c r="AB49" s="54">
        <f t="shared" si="64"/>
        <v>0.32129963898916969</v>
      </c>
      <c r="AC49" s="6"/>
      <c r="AD49" s="37" t="s">
        <v>99</v>
      </c>
    </row>
    <row r="50" spans="2:31" ht="54.75" customHeight="1" x14ac:dyDescent="0.2">
      <c r="B50" s="3"/>
      <c r="C50" s="107"/>
      <c r="D50" s="107"/>
      <c r="E50" s="107"/>
      <c r="F50" s="88"/>
      <c r="G50" s="18" t="s">
        <v>91</v>
      </c>
      <c r="H50" s="21" t="s">
        <v>17</v>
      </c>
      <c r="I50" s="51">
        <v>25</v>
      </c>
      <c r="J50" s="51"/>
      <c r="K50" s="52">
        <f>+I50+J50</f>
        <v>25</v>
      </c>
      <c r="L50" s="13">
        <v>1</v>
      </c>
      <c r="M50" s="102">
        <v>5</v>
      </c>
      <c r="N50" s="96">
        <v>4</v>
      </c>
      <c r="O50" s="13"/>
      <c r="P50" s="10">
        <f t="shared" si="73"/>
        <v>10</v>
      </c>
      <c r="Q50" s="13"/>
      <c r="R50" s="13"/>
      <c r="S50" s="13"/>
      <c r="T50" s="13"/>
      <c r="U50" s="10">
        <f t="shared" si="60"/>
        <v>0</v>
      </c>
      <c r="V50" s="13"/>
      <c r="W50" s="13"/>
      <c r="X50" s="13"/>
      <c r="Y50" s="13"/>
      <c r="Z50" s="10">
        <f>SUM(V50:Y50)</f>
        <v>0</v>
      </c>
      <c r="AA50" s="10">
        <f t="shared" si="74"/>
        <v>10</v>
      </c>
      <c r="AB50" s="54">
        <f t="shared" si="64"/>
        <v>0.4</v>
      </c>
      <c r="AC50" s="6"/>
      <c r="AD50" s="37" t="s">
        <v>113</v>
      </c>
    </row>
    <row r="51" spans="2:31" s="7" customFormat="1" ht="18.75" customHeight="1" x14ac:dyDescent="0.2">
      <c r="B51" s="133" t="s">
        <v>52</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71"/>
    </row>
    <row r="52" spans="2:31" s="7" customFormat="1" ht="30.75" customHeight="1" x14ac:dyDescent="0.2">
      <c r="B52" s="135" t="s">
        <v>37</v>
      </c>
      <c r="C52" s="135"/>
      <c r="D52" s="135"/>
      <c r="E52" s="135"/>
      <c r="F52" s="136" t="s">
        <v>45</v>
      </c>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row>
    <row r="53" spans="2:31" s="7" customFormat="1" ht="15" customHeight="1" x14ac:dyDescent="0.2">
      <c r="B53" s="115" t="s">
        <v>38</v>
      </c>
      <c r="C53" s="115"/>
      <c r="D53" s="115"/>
      <c r="E53" s="115"/>
      <c r="F53" s="108" t="s">
        <v>64</v>
      </c>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row>
    <row r="54" spans="2:31" ht="21" customHeight="1" x14ac:dyDescent="0.2">
      <c r="B54" s="60"/>
      <c r="C54" s="109" t="s">
        <v>75</v>
      </c>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1"/>
    </row>
    <row r="55" spans="2:31" ht="51" customHeight="1" x14ac:dyDescent="0.2">
      <c r="B55" s="63" t="s">
        <v>46</v>
      </c>
      <c r="C55" s="112" t="s">
        <v>30</v>
      </c>
      <c r="D55" s="113"/>
      <c r="E55" s="114"/>
      <c r="F55" s="64" t="s">
        <v>31</v>
      </c>
      <c r="G55" s="69" t="s">
        <v>4</v>
      </c>
      <c r="H55" s="68" t="s">
        <v>3</v>
      </c>
      <c r="I55" s="65" t="s">
        <v>32</v>
      </c>
      <c r="J55" s="65" t="s">
        <v>96</v>
      </c>
      <c r="K55" s="65" t="s">
        <v>51</v>
      </c>
      <c r="L55" s="4" t="s">
        <v>5</v>
      </c>
      <c r="M55" s="98" t="s">
        <v>6</v>
      </c>
      <c r="N55" s="92" t="s">
        <v>7</v>
      </c>
      <c r="O55" s="4" t="s">
        <v>8</v>
      </c>
      <c r="P55" s="31" t="s">
        <v>53</v>
      </c>
      <c r="Q55" s="5" t="s">
        <v>9</v>
      </c>
      <c r="R55" s="5" t="s">
        <v>10</v>
      </c>
      <c r="S55" s="5" t="s">
        <v>11</v>
      </c>
      <c r="T55" s="5" t="s">
        <v>12</v>
      </c>
      <c r="U55" s="31" t="s">
        <v>54</v>
      </c>
      <c r="V55" s="5" t="s">
        <v>13</v>
      </c>
      <c r="W55" s="5" t="s">
        <v>14</v>
      </c>
      <c r="X55" s="5" t="s">
        <v>15</v>
      </c>
      <c r="Y55" s="5" t="s">
        <v>16</v>
      </c>
      <c r="Z55" s="31" t="s">
        <v>55</v>
      </c>
      <c r="AA55" s="61" t="s">
        <v>33</v>
      </c>
      <c r="AB55" s="61" t="s">
        <v>34</v>
      </c>
      <c r="AC55" s="62" t="s">
        <v>77</v>
      </c>
      <c r="AD55" s="61" t="s">
        <v>35</v>
      </c>
    </row>
    <row r="56" spans="2:31" ht="30.75" customHeight="1" x14ac:dyDescent="0.2">
      <c r="B56" s="27">
        <v>3</v>
      </c>
      <c r="C56" s="116" t="s">
        <v>93</v>
      </c>
      <c r="D56" s="116"/>
      <c r="E56" s="116"/>
      <c r="F56" s="8"/>
      <c r="G56" s="12"/>
      <c r="H56" s="9" t="s">
        <v>17</v>
      </c>
      <c r="I56" s="53">
        <v>474</v>
      </c>
      <c r="J56" s="53">
        <f>+J57</f>
        <v>-7</v>
      </c>
      <c r="K56" s="53">
        <f>+I56+J56</f>
        <v>467</v>
      </c>
      <c r="L56" s="53">
        <f>+L57</f>
        <v>31</v>
      </c>
      <c r="M56" s="99">
        <f t="shared" ref="M56:O56" si="83">+M57</f>
        <v>34</v>
      </c>
      <c r="N56" s="169">
        <f t="shared" si="83"/>
        <v>47</v>
      </c>
      <c r="O56" s="53">
        <f t="shared" si="83"/>
        <v>0</v>
      </c>
      <c r="P56" s="15">
        <f>SUM(L56:O56)</f>
        <v>112</v>
      </c>
      <c r="Q56" s="53"/>
      <c r="R56" s="53"/>
      <c r="S56" s="53"/>
      <c r="T56" s="53"/>
      <c r="U56" s="15">
        <f>SUM(Q56:T56)</f>
        <v>0</v>
      </c>
      <c r="V56" s="11"/>
      <c r="W56" s="11"/>
      <c r="X56" s="11"/>
      <c r="Y56" s="11"/>
      <c r="Z56" s="15">
        <f>SUM(V56:Y56)</f>
        <v>0</v>
      </c>
      <c r="AA56" s="53">
        <f>SUM(P56+U56+Z56)</f>
        <v>112</v>
      </c>
      <c r="AB56" s="34">
        <f>SUM(AA56/K56)</f>
        <v>0.2398286937901499</v>
      </c>
      <c r="AC56" s="6">
        <v>3952822</v>
      </c>
      <c r="AD56" s="38" t="s">
        <v>76</v>
      </c>
      <c r="AE56" s="48">
        <f>129+131+112+95</f>
        <v>467</v>
      </c>
    </row>
    <row r="57" spans="2:31" ht="30.75" customHeight="1" x14ac:dyDescent="0.2">
      <c r="B57" s="3"/>
      <c r="C57" s="107"/>
      <c r="D57" s="107"/>
      <c r="E57" s="107"/>
      <c r="F57" s="50" t="s">
        <v>61</v>
      </c>
      <c r="G57" s="12"/>
      <c r="H57" s="13" t="s">
        <v>17</v>
      </c>
      <c r="I57" s="26">
        <v>474</v>
      </c>
      <c r="J57" s="53">
        <f>+SUM(J58:J60)</f>
        <v>-7</v>
      </c>
      <c r="K57" s="53">
        <f>+I57+J57</f>
        <v>467</v>
      </c>
      <c r="L57" s="53">
        <f>+SUM(L58:L60)</f>
        <v>31</v>
      </c>
      <c r="M57" s="99">
        <f t="shared" ref="M57:O57" si="84">+SUM(M58:M60)</f>
        <v>34</v>
      </c>
      <c r="N57" s="169">
        <f t="shared" si="84"/>
        <v>47</v>
      </c>
      <c r="O57" s="53">
        <f t="shared" si="84"/>
        <v>0</v>
      </c>
      <c r="P57" s="15">
        <f>SUM(L57:O57)</f>
        <v>112</v>
      </c>
      <c r="Q57" s="53"/>
      <c r="R57" s="53"/>
      <c r="S57" s="53"/>
      <c r="T57" s="53"/>
      <c r="U57" s="15">
        <f>SUM(Q57:T57)</f>
        <v>0</v>
      </c>
      <c r="V57" s="9"/>
      <c r="W57" s="9"/>
      <c r="X57" s="9"/>
      <c r="Y57" s="9"/>
      <c r="Z57" s="11">
        <f>SUM(V57:Y57)</f>
        <v>0</v>
      </c>
      <c r="AA57" s="53">
        <f>SUM(P57+U57+Z57)</f>
        <v>112</v>
      </c>
      <c r="AB57" s="34">
        <f>SUM(AA57/K57)</f>
        <v>0.2398286937901499</v>
      </c>
      <c r="AC57" s="14"/>
      <c r="AD57" s="67"/>
      <c r="AE57" s="48">
        <f>129+131+112+95</f>
        <v>467</v>
      </c>
    </row>
    <row r="58" spans="2:31" ht="77.25" customHeight="1" x14ac:dyDescent="0.2">
      <c r="B58" s="3"/>
      <c r="C58" s="107"/>
      <c r="D58" s="107"/>
      <c r="E58" s="107"/>
      <c r="F58" s="76"/>
      <c r="G58" s="45" t="s">
        <v>68</v>
      </c>
      <c r="H58" s="13" t="s">
        <v>17</v>
      </c>
      <c r="I58" s="51">
        <v>217</v>
      </c>
      <c r="J58" s="51"/>
      <c r="K58" s="52">
        <f>+I58+J58</f>
        <v>217</v>
      </c>
      <c r="L58" s="10">
        <v>13</v>
      </c>
      <c r="M58" s="100">
        <v>14</v>
      </c>
      <c r="N58" s="171">
        <v>25</v>
      </c>
      <c r="O58" s="10"/>
      <c r="P58" s="10">
        <f>SUM(L58:O58)</f>
        <v>52</v>
      </c>
      <c r="Q58" s="10"/>
      <c r="R58" s="10"/>
      <c r="S58" s="10"/>
      <c r="T58" s="10"/>
      <c r="U58" s="10">
        <f>SUM(Q58:T58)</f>
        <v>0</v>
      </c>
      <c r="V58" s="10"/>
      <c r="W58" s="10"/>
      <c r="X58" s="10"/>
      <c r="Y58" s="10"/>
      <c r="Z58" s="10">
        <f>SUM(V58:Y58)</f>
        <v>0</v>
      </c>
      <c r="AA58" s="10">
        <f>SUM(P58+U58+Z58)</f>
        <v>52</v>
      </c>
      <c r="AB58" s="54">
        <f>SUM(AA58/K58)</f>
        <v>0.23963133640552994</v>
      </c>
      <c r="AC58" s="19"/>
      <c r="AD58" s="37" t="s">
        <v>114</v>
      </c>
    </row>
    <row r="59" spans="2:31" ht="40.5" customHeight="1" x14ac:dyDescent="0.2">
      <c r="B59" s="3"/>
      <c r="C59" s="107"/>
      <c r="D59" s="107"/>
      <c r="E59" s="107"/>
      <c r="F59" s="41"/>
      <c r="G59" s="45" t="s">
        <v>65</v>
      </c>
      <c r="H59" s="13" t="s">
        <v>17</v>
      </c>
      <c r="I59" s="51">
        <v>90</v>
      </c>
      <c r="J59" s="51"/>
      <c r="K59" s="52">
        <f t="shared" ref="K59:K60" si="85">+I59+J59</f>
        <v>90</v>
      </c>
      <c r="L59" s="10">
        <v>5</v>
      </c>
      <c r="M59" s="100">
        <v>6</v>
      </c>
      <c r="N59" s="171">
        <v>7</v>
      </c>
      <c r="O59" s="10"/>
      <c r="P59" s="10">
        <f>SUM(L59:O59)</f>
        <v>18</v>
      </c>
      <c r="Q59" s="10"/>
      <c r="R59" s="10"/>
      <c r="S59" s="10"/>
      <c r="T59" s="10"/>
      <c r="U59" s="10">
        <f>SUM(Q59:T59)</f>
        <v>0</v>
      </c>
      <c r="V59" s="10"/>
      <c r="W59" s="10"/>
      <c r="X59" s="10"/>
      <c r="Y59" s="10"/>
      <c r="Z59" s="10">
        <f>SUM(V59:Y59)</f>
        <v>0</v>
      </c>
      <c r="AA59" s="10">
        <f>SUM(P59+U59+Z59)</f>
        <v>18</v>
      </c>
      <c r="AB59" s="54">
        <f>SUM(AA59/K59)</f>
        <v>0.2</v>
      </c>
      <c r="AC59" s="13"/>
      <c r="AD59" s="37" t="s">
        <v>115</v>
      </c>
    </row>
    <row r="60" spans="2:31" ht="68.25" customHeight="1" x14ac:dyDescent="0.2">
      <c r="B60" s="3"/>
      <c r="C60" s="107"/>
      <c r="D60" s="107"/>
      <c r="E60" s="107"/>
      <c r="F60" s="81"/>
      <c r="G60" s="45" t="s">
        <v>66</v>
      </c>
      <c r="H60" s="13" t="s">
        <v>17</v>
      </c>
      <c r="I60" s="51">
        <v>167</v>
      </c>
      <c r="J60" s="51">
        <v>-7</v>
      </c>
      <c r="K60" s="52">
        <f t="shared" si="85"/>
        <v>160</v>
      </c>
      <c r="L60" s="10">
        <v>13</v>
      </c>
      <c r="M60" s="100">
        <v>14</v>
      </c>
      <c r="N60" s="171">
        <v>15</v>
      </c>
      <c r="O60" s="10"/>
      <c r="P60" s="10">
        <f>SUM(L60:O60)</f>
        <v>42</v>
      </c>
      <c r="Q60" s="10"/>
      <c r="R60" s="10"/>
      <c r="S60" s="10"/>
      <c r="T60" s="10"/>
      <c r="U60" s="10">
        <f>SUM(Q60:T60)</f>
        <v>0</v>
      </c>
      <c r="V60" s="10"/>
      <c r="W60" s="10"/>
      <c r="X60" s="10"/>
      <c r="Y60" s="10"/>
      <c r="Z60" s="10">
        <f>SUM(V60:Y60)</f>
        <v>0</v>
      </c>
      <c r="AA60" s="10">
        <f>SUM(P60+U60+Z60)</f>
        <v>42</v>
      </c>
      <c r="AB60" s="54">
        <f>SUM(AA60/K60)</f>
        <v>0.26250000000000001</v>
      </c>
      <c r="AC60" s="19"/>
      <c r="AD60" s="37" t="s">
        <v>116</v>
      </c>
    </row>
    <row r="61" spans="2:31" ht="22.5" customHeight="1" x14ac:dyDescent="0.2">
      <c r="B61" s="154" t="s">
        <v>94</v>
      </c>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6"/>
    </row>
    <row r="62" spans="2:31" x14ac:dyDescent="0.2">
      <c r="S62" s="7"/>
    </row>
    <row r="63" spans="2:31" x14ac:dyDescent="0.2">
      <c r="I63" s="46"/>
      <c r="J63" s="46"/>
      <c r="S63" s="7"/>
    </row>
    <row r="64" spans="2:31" x14ac:dyDescent="0.2">
      <c r="S64" s="7"/>
    </row>
    <row r="65" spans="9:24" x14ac:dyDescent="0.2">
      <c r="P65" s="46"/>
      <c r="S65" s="7"/>
      <c r="X65" s="46"/>
    </row>
    <row r="66" spans="9:24" x14ac:dyDescent="0.2">
      <c r="I66" s="46"/>
      <c r="J66" s="46"/>
      <c r="K66" s="46"/>
      <c r="P66" s="85"/>
      <c r="Q66" s="46"/>
      <c r="S66" s="7"/>
    </row>
    <row r="67" spans="9:24" x14ac:dyDescent="0.2">
      <c r="Q67" s="46"/>
      <c r="S67" s="7"/>
      <c r="U67" s="46"/>
      <c r="W67" s="46"/>
      <c r="X67" s="46"/>
    </row>
    <row r="68" spans="9:24" x14ac:dyDescent="0.2">
      <c r="M68" s="46"/>
      <c r="S68" s="7"/>
    </row>
    <row r="69" spans="9:24" x14ac:dyDescent="0.2">
      <c r="Q69" s="1" t="s">
        <v>72</v>
      </c>
      <c r="S69" s="82"/>
    </row>
  </sheetData>
  <mergeCells count="73">
    <mergeCell ref="B61:AD61"/>
    <mergeCell ref="C19:E19"/>
    <mergeCell ref="C16:E16"/>
    <mergeCell ref="B13:E13"/>
    <mergeCell ref="B2:AD2"/>
    <mergeCell ref="B3:D3"/>
    <mergeCell ref="B5:D5"/>
    <mergeCell ref="E3:AD3"/>
    <mergeCell ref="E4:AD4"/>
    <mergeCell ref="B33:AC33"/>
    <mergeCell ref="C18:E18"/>
    <mergeCell ref="C27:E27"/>
    <mergeCell ref="D25:AD25"/>
    <mergeCell ref="C31:E31"/>
    <mergeCell ref="C36:E36"/>
    <mergeCell ref="C35:E35"/>
    <mergeCell ref="B1:AD1"/>
    <mergeCell ref="B4:D4"/>
    <mergeCell ref="E5:AD5"/>
    <mergeCell ref="E6:AD6"/>
    <mergeCell ref="B6:D6"/>
    <mergeCell ref="C23:E23"/>
    <mergeCell ref="B20:AC20"/>
    <mergeCell ref="C30:E30"/>
    <mergeCell ref="C26:E26"/>
    <mergeCell ref="C47:E47"/>
    <mergeCell ref="C42:E42"/>
    <mergeCell ref="C32:E32"/>
    <mergeCell ref="C29:E29"/>
    <mergeCell ref="C28:E28"/>
    <mergeCell ref="B24:AC24"/>
    <mergeCell ref="B25:C25"/>
    <mergeCell ref="C41:AD41"/>
    <mergeCell ref="C46:E46"/>
    <mergeCell ref="F40:AD40"/>
    <mergeCell ref="C37:E37"/>
    <mergeCell ref="B39:E39"/>
    <mergeCell ref="F52:AD52"/>
    <mergeCell ref="C49:E49"/>
    <mergeCell ref="C48:E48"/>
    <mergeCell ref="B52:E52"/>
    <mergeCell ref="B51:AC51"/>
    <mergeCell ref="C50:E50"/>
    <mergeCell ref="B40:E40"/>
    <mergeCell ref="F39:AD39"/>
    <mergeCell ref="B38:AC38"/>
    <mergeCell ref="C43:E43"/>
    <mergeCell ref="C44:E44"/>
    <mergeCell ref="C45:E45"/>
    <mergeCell ref="B7:AD7"/>
    <mergeCell ref="C22:E22"/>
    <mergeCell ref="B9:E9"/>
    <mergeCell ref="F12:AD12"/>
    <mergeCell ref="F13:AD13"/>
    <mergeCell ref="C15:E15"/>
    <mergeCell ref="C21:E21"/>
    <mergeCell ref="B10:E10"/>
    <mergeCell ref="B8:E8"/>
    <mergeCell ref="F9:AD9"/>
    <mergeCell ref="F8:AD8"/>
    <mergeCell ref="F10:AD10"/>
    <mergeCell ref="B11:AC11"/>
    <mergeCell ref="B12:E12"/>
    <mergeCell ref="C14:AD14"/>
    <mergeCell ref="C60:E60"/>
    <mergeCell ref="F53:AD53"/>
    <mergeCell ref="C54:AD54"/>
    <mergeCell ref="C55:E55"/>
    <mergeCell ref="B53:E53"/>
    <mergeCell ref="C56:E56"/>
    <mergeCell ref="C59:E59"/>
    <mergeCell ref="C58:E58"/>
    <mergeCell ref="C57:E57"/>
  </mergeCells>
  <printOptions horizontalCentered="1"/>
  <pageMargins left="0.19685039370078741" right="0" top="0.59055118110236227" bottom="0.39370078740157483" header="0.39370078740157483" footer="0.39370078740157483"/>
  <pageSetup scale="42" orientation="landscape" r:id="rId1"/>
  <headerFooter>
    <oddFooter>&amp;C&amp;9PLAN OPERATIVO ANUAL, 2025
&amp;P</oddFooter>
  </headerFooter>
  <rowBreaks count="2" manualBreakCount="2">
    <brk id="23" min="1" max="28" man="1"/>
    <brk id="50"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EJECUCION</vt:lpstr>
      <vt:lpstr>EJECUCION!Área_de_impresión</vt:lpstr>
      <vt:lpstr>EJECUCION!Títulos_a_imprimir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Cristian Josué López Barera</cp:lastModifiedBy>
  <cp:lastPrinted>2025-04-02T17:58:59Z</cp:lastPrinted>
  <dcterms:created xsi:type="dcterms:W3CDTF">2019-01-08T14:24:40Z</dcterms:created>
  <dcterms:modified xsi:type="dcterms:W3CDTF">2025-04-02T19:18:07Z</dcterms:modified>
</cp:coreProperties>
</file>