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rik Alvarado\Downloads\"/>
    </mc:Choice>
  </mc:AlternateContent>
  <xr:revisionPtr revIDLastSave="0" documentId="13_ncr:1_{85A40A6D-22BB-413A-88C2-CB89462AABC0}" xr6:coauthVersionLast="47" xr6:coauthVersionMax="47" xr10:uidLastSave="{00000000-0000-0000-0000-000000000000}"/>
  <bookViews>
    <workbookView xWindow="23880" yWindow="-120" windowWidth="20730" windowHeight="11040" tabRatio="956" xr2:uid="{00000000-000D-0000-FFFF-FFFF00000000}"/>
  </bookViews>
  <sheets>
    <sheet name="N5 Ejec.POA" sheetId="373" r:id="rId1"/>
  </sheets>
  <definedNames>
    <definedName name="_xlnm._FilterDatabase" localSheetId="0" hidden="1">'N5 Ejec.POA'!$AC$16:$AC$32</definedName>
    <definedName name="_xlnm.Print_Area" localSheetId="0">'N5 Ejec.POA'!$B$1:$AD$32</definedName>
    <definedName name="_xlnm.Print_Titles" localSheetId="0">'N5 Ejec.POA'!$1:$2</definedName>
  </definedNames>
  <calcPr calcId="191029"/>
</workbook>
</file>

<file path=xl/calcChain.xml><?xml version="1.0" encoding="utf-8"?>
<calcChain xmlns="http://schemas.openxmlformats.org/spreadsheetml/2006/main">
  <c r="I16" i="373" l="1"/>
  <c r="J16" i="373"/>
  <c r="P16" i="373"/>
  <c r="R16" i="373"/>
  <c r="S16" i="373"/>
  <c r="U16" i="373"/>
  <c r="V16" i="373"/>
  <c r="W16" i="373"/>
  <c r="X16" i="373"/>
  <c r="AB16" i="373"/>
  <c r="AD16" i="373"/>
  <c r="O17" i="373"/>
  <c r="T17" i="373"/>
  <c r="Z17" i="373" s="1"/>
  <c r="AA17" i="373" s="1"/>
  <c r="Y17" i="373"/>
  <c r="K18" i="373"/>
  <c r="K16" i="373" s="1"/>
  <c r="L18" i="373"/>
  <c r="L16" i="373" s="1"/>
  <c r="M18" i="373"/>
  <c r="M16" i="373" s="1"/>
  <c r="N18" i="373"/>
  <c r="N16" i="373" s="1"/>
  <c r="P18" i="373"/>
  <c r="Q18" i="373"/>
  <c r="Q16" i="373" s="1"/>
  <c r="Y18" i="373"/>
  <c r="AD18" i="373"/>
  <c r="O19" i="373"/>
  <c r="T19" i="373"/>
  <c r="Y19" i="373"/>
  <c r="Y16" i="373" s="1"/>
  <c r="AD19" i="373"/>
  <c r="O20" i="373"/>
  <c r="Z20" i="373" s="1"/>
  <c r="AA20" i="373" s="1"/>
  <c r="T20" i="373"/>
  <c r="Y20" i="373"/>
  <c r="O21" i="373"/>
  <c r="Z21" i="373" s="1"/>
  <c r="AA21" i="373" s="1"/>
  <c r="T21" i="373"/>
  <c r="Y21" i="373"/>
  <c r="O22" i="373"/>
  <c r="Z22" i="373" s="1"/>
  <c r="AA22" i="373" s="1"/>
  <c r="T22" i="373"/>
  <c r="Y22" i="373"/>
  <c r="O23" i="373"/>
  <c r="Z23" i="373" s="1"/>
  <c r="AA23" i="373" s="1"/>
  <c r="T23" i="373"/>
  <c r="Y23" i="373"/>
  <c r="O24" i="373"/>
  <c r="Z24" i="373" s="1"/>
  <c r="AA24" i="373" s="1"/>
  <c r="T24" i="373"/>
  <c r="Y24" i="373"/>
  <c r="K25" i="373"/>
  <c r="L25" i="373"/>
  <c r="M25" i="373"/>
  <c r="N25" i="373"/>
  <c r="P25" i="373"/>
  <c r="T25" i="373" s="1"/>
  <c r="Q25" i="373"/>
  <c r="Y25" i="373"/>
  <c r="K26" i="373"/>
  <c r="L26" i="373"/>
  <c r="M26" i="373"/>
  <c r="N26" i="373"/>
  <c r="P26" i="373"/>
  <c r="T26" i="373" s="1"/>
  <c r="Q26" i="373"/>
  <c r="Y26" i="373"/>
  <c r="O27" i="373"/>
  <c r="Z27" i="373" s="1"/>
  <c r="AA27" i="373" s="1"/>
  <c r="T27" i="373"/>
  <c r="Y27" i="373"/>
  <c r="O28" i="373"/>
  <c r="Z28" i="373" s="1"/>
  <c r="AA28" i="373" s="1"/>
  <c r="T28" i="373"/>
  <c r="Y28" i="373"/>
  <c r="O29" i="373"/>
  <c r="Z29" i="373" s="1"/>
  <c r="AA29" i="373" s="1"/>
  <c r="T29" i="373"/>
  <c r="Y29" i="373"/>
  <c r="O30" i="373"/>
  <c r="Z30" i="373" s="1"/>
  <c r="AA30" i="373" s="1"/>
  <c r="T30" i="373"/>
  <c r="Y30" i="373"/>
  <c r="O31" i="373"/>
  <c r="T31" i="373"/>
  <c r="Y31" i="373"/>
  <c r="T18" i="373" l="1"/>
  <c r="Z18" i="373" s="1"/>
  <c r="AA18" i="373" s="1"/>
  <c r="O18" i="373"/>
  <c r="O16" i="373" s="1"/>
  <c r="Z31" i="373"/>
  <c r="AA31" i="373" s="1"/>
  <c r="O26" i="373"/>
  <c r="Z26" i="373" s="1"/>
  <c r="AA26" i="373" s="1"/>
  <c r="O25" i="373"/>
  <c r="Z25" i="373" s="1"/>
  <c r="AA25" i="373" s="1"/>
  <c r="Z19" i="373"/>
  <c r="AA19" i="373" s="1"/>
  <c r="T16" i="373"/>
  <c r="Z16" i="373" s="1"/>
  <c r="AA16" i="373" s="1"/>
</calcChain>
</file>

<file path=xl/sharedStrings.xml><?xml version="1.0" encoding="utf-8"?>
<sst xmlns="http://schemas.openxmlformats.org/spreadsheetml/2006/main" count="105" uniqueCount="77">
  <si>
    <t>No.</t>
  </si>
  <si>
    <t>VISIÓN</t>
  </si>
  <si>
    <t>Ser la institución rectora del desarrollo económico nacional para crear oportunidades de inversión y generación de empleo formal.</t>
  </si>
  <si>
    <t>MISIÓN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</si>
  <si>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</si>
  <si>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>OBJETIVO ESTRATÉGICO</t>
  </si>
  <si>
    <t xml:space="preserve">Generar las condiciones que permitan la atracción de inversiones para la creación de empleo digno y así promover el desarrollo económico de los guatemaltecos.  </t>
  </si>
  <si>
    <t xml:space="preserve">VINCULACIÓN INSTITUCIONAL </t>
  </si>
  <si>
    <t xml:space="preserve">OBJETIVO OPERATIVO </t>
  </si>
  <si>
    <t xml:space="preserve"> Promover la competitividad y mejorar los niveles de productividad a nivel nacional. </t>
  </si>
  <si>
    <t xml:space="preserve">RESULTADO INSTITUCIONAL </t>
  </si>
  <si>
    <t xml:space="preserve">INDICADOR </t>
  </si>
  <si>
    <t xml:space="preserve">DIRECCIÓN DEL SISTEMA NACIONAL DE LA CALIDAD </t>
  </si>
  <si>
    <t xml:space="preserve">Acción </t>
  </si>
  <si>
    <t>Dirigir,  coordinar y unificar las actividades y políticas nacionales en materia de fijación de normas y optimización de acciones orientadas a promover la competitividad del país.</t>
  </si>
  <si>
    <t xml:space="preserve">Actividad </t>
  </si>
  <si>
    <t xml:space="preserve"> Servicios de Normalización, Metrología y Acreditación.</t>
  </si>
  <si>
    <t xml:space="preserve">PRODUCTO </t>
  </si>
  <si>
    <t>SUBPRODUCTO</t>
  </si>
  <si>
    <t xml:space="preserve">ACCIONES </t>
  </si>
  <si>
    <t>UNIDAD DE MEDIDA</t>
  </si>
  <si>
    <t xml:space="preserve">META INICIAL </t>
  </si>
  <si>
    <t xml:space="preserve">META VIGENTE  </t>
  </si>
  <si>
    <t xml:space="preserve">Ene  </t>
  </si>
  <si>
    <t xml:space="preserve">Feb       </t>
  </si>
  <si>
    <t xml:space="preserve">Mar </t>
  </si>
  <si>
    <t xml:space="preserve">Abr 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</si>
  <si>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</si>
  <si>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May </t>
  </si>
  <si>
    <t xml:space="preserve">Jun </t>
  </si>
  <si>
    <t xml:space="preserve">Jul </t>
  </si>
  <si>
    <t xml:space="preserve">Ago </t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</si>
  <si>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</si>
  <si>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t xml:space="preserve">Sep </t>
  </si>
  <si>
    <t xml:space="preserve">Oct </t>
  </si>
  <si>
    <t>Nov</t>
  </si>
  <si>
    <t xml:space="preserve">Dic </t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</si>
  <si>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</si>
  <si>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AVANCE ACUMULADO ENERO-DICIEMBRE </t>
  </si>
  <si>
    <t xml:space="preserve">% AVANCE ACUMULADO ENERO - DICIEMBRE </t>
  </si>
  <si>
    <t xml:space="preserve">Documento </t>
  </si>
  <si>
    <t>SUMA</t>
  </si>
  <si>
    <t>OGA</t>
  </si>
  <si>
    <t>CENAME</t>
  </si>
  <si>
    <t>COGUANOR</t>
  </si>
  <si>
    <t>Evento</t>
  </si>
  <si>
    <t>CEINFORMA</t>
  </si>
  <si>
    <t xml:space="preserve">Consultas Técnicas Atendidas </t>
  </si>
  <si>
    <t xml:space="preserve">Evento </t>
  </si>
  <si>
    <t>Normas consultadas</t>
  </si>
  <si>
    <t xml:space="preserve">Laboratorios de ensayo, calibración y organismos de inspección  beneficiados con servicios de Evaluación inicial, de mantenimiento, ampliación/reducción y de reacreditación de laboratorios </t>
  </si>
  <si>
    <t xml:space="preserve">Análisis, métodos y procedimientos evaluados y acreditados </t>
  </si>
  <si>
    <t xml:space="preserve">Calibraciones de instrumentos de medición </t>
  </si>
  <si>
    <t xml:space="preserve">Actividades  de capacitación y formación del Centro Nacional de Metrología </t>
  </si>
  <si>
    <t>Conferencias o Cursos de divulgación y socialización de Reglamentos Técnicos nacionales y regionales</t>
  </si>
  <si>
    <t>CRETEC</t>
  </si>
  <si>
    <t xml:space="preserve">Recopilación y/o actualización de reglamentos técnicos  nacionales y regionales </t>
  </si>
  <si>
    <t xml:space="preserve">Actividades de capacitación para la implementación o uso de la Guía de Buenas Practicas Reglamentarias </t>
  </si>
  <si>
    <t xml:space="preserve">INFORMACIÓN RELEVANTE/ALERTAS/ PROBLEMAS </t>
  </si>
  <si>
    <r>
      <t>PROGRAMA 12: PROMOCIÓN DE LA INVERSIÓN Y COMPETENCIA</t>
    </r>
    <r>
      <rPr>
        <b/>
        <sz val="14"/>
        <color theme="0"/>
        <rFont val="Candara"/>
        <family val="2"/>
      </rPr>
      <t xml:space="preserve"> </t>
    </r>
  </si>
  <si>
    <t>Tasa de crecimiento de la  Inversión Extranjera Directa</t>
  </si>
  <si>
    <t>Actualización de la información sobre la Dirección del Sistema Nacional de la Calidad respecto a normas y procedimientos de evaluación  de la conformidad, calibraciones y reglamentos técnicos.</t>
  </si>
  <si>
    <t xml:space="preserve">Inspección y verificación de instrumentos de medición. </t>
  </si>
  <si>
    <t>Actividades de promoción y divulgación de la Dirección del Sistema Nacional de la Calidad en materia de Congreso de Calidad, Metrología, Acreditación y Normalización.</t>
  </si>
  <si>
    <t>0</t>
  </si>
  <si>
    <t xml:space="preserve">        MINISTERIO DE ECONOMÍA 
MATRIZ DE PLANIFICACIÓN, POA 2025</t>
  </si>
  <si>
    <t xml:space="preserve">SEGUIMIENTO MENSUAL Y CUATRIMESTRAL DE EJECUCIÓN DE METAS FÍSICAS </t>
  </si>
  <si>
    <t>Para el 2025, se ha incrementado en US$ 333.55 millones el flujo de inversión extranjera directa al país,  por la mejora por la mejora de la competitividad y  clima de negocios a nivel nacional. (Línea base de US$ 1,261.80 millones en 2021 a US$ 1,595.35 millones en 2025).</t>
  </si>
  <si>
    <t>EJECUCIÓN MENSUAL, CUATRIMESTRAL Y ANUAL,  POA 2025</t>
  </si>
  <si>
    <t>PRESUPUESTO VIGENTE 2025      EN  Q.</t>
  </si>
  <si>
    <t xml:space="preserve">Certificados, normas y registros emitidos a entidades privadas, públicas y académicas  para promover la adopción de prácticas de gestión de la calidad </t>
  </si>
  <si>
    <t xml:space="preserve">Certificados de acreditación de laboratorios de ensayo y calibración, análisis clínicos a organismos de inspección y certificación </t>
  </si>
  <si>
    <t>Certificados e informes de calibración para beneficio de entidades públicas privadas y académicas</t>
  </si>
  <si>
    <t xml:space="preserve">Certificados y normas técnicas adoptadas y elaboradas para beneficio de entidades públicas, privadas y académicas </t>
  </si>
  <si>
    <t>PRESUPUESTO APROBADO MEDIANTE DECRETO 36-2024, LEY DE PRESUPUESTO GENERAL DE INGRESOS Y EGRESOS DEL ESTADO PARA EL EJERCICIO FISCAL 2025</t>
  </si>
  <si>
    <t xml:space="preserve">  </t>
  </si>
  <si>
    <r>
      <rPr>
        <b/>
        <i/>
        <sz val="10"/>
        <rFont val="Times New Roman"/>
        <family val="1"/>
      </rPr>
      <t xml:space="preserve">Vnculación Institucional : Plan Nacional de Desarrollo EJE KATÚN 2032: Riqueza para todas y todos y Bienestar para la Gente 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 calidad y promover oportunidades de aprendizaje durante toda la vida para todos Meta 4.4 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las desigualdad en  y entre los países. Meta.10.2.  ODS 12. Producción y consumo responsables garantizar modalidades de consumo y producción n sostenible 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 Prioridades Nacionales de Desarrollo: Prioridad 1: Reducción de la pobreza y protección social. MED 1: Para el 2030, potenciar y promover la inclusión social, económica y política de todos, independientemente de su edad , raza etnia , origen, religión o situación económica u otra condición. Prioridad 4: Empleo e inversión . MED 6: En 2032, el crecimiento del PIB real ha sido paulatino y sostenido, hasta alcanzar una tasa no menor del 5.4%: a) Rango entre 3.4 y 4.4% en el quinquenio 2015-2020 b) Rango entre 4.4 y 5.4 en el quinquenio 2021-2025. c) No menor del 5.4 en los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 . 
PGG 204-2028:Principios: La equidad como eje orientador de la función pública, Un país plural , Impulsar la economía humana,Territorializar el desarrollo.  OBJETIVOS:  Rescatar  urgentemente el Estado ante la corrupción ,•Realizar las acciones catalíticas que detonarán los cambios necesarios y Fundar los cimientos del desarrollo sostenible : . EJES ESTRATÉGICOS POR UN PASÍS PARA VIVIR.;EJE ESTRATEGICO 1. HACIA UNA FUNCIÓN PÚBLICA LEGÍTIMA Y EFICAZ: Línea Estratégica de fortlecer mecanismos de Gobierno Abierto y Electrónico para los servicios ´públicos y rendición de cuentas .,•  EJE ESTRÁTEGICO: 2. DESARROLLO SOCIAL:Línea Estratégica: Desarrollo del Emprendimiento y de la Microempresa  y Línea Estratégica: Igualdad de Género y Empoderamiento Económico de las Mujeres:Inclusión Financiera de Mujeres Empresarias. EJE ESTRÁTEGICO: 4. LUCHA CONTRA LA DESNUTRICIÓN Y MALNUTRICIÓN :Línea Estratégica: Fortalecimiento de la Producción Agropecuaria y Generación de Ingresos EJE ESTRÁTEGICO: 6. AVANZANDO PARA CERRAR LA BRECHA DIGITAL CON TECNOLOGÍA E INNOVACIÓN : Línea Estratégica: Inversión y Desarrollo Económico.  Línea Estratégica: Fomento a la Inversión Mediante Certeza Jurídica.
</t>
    </r>
    <r>
      <rPr>
        <b/>
        <i/>
        <sz val="7.5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</si>
</sst>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b/>
      <i/>
      <sz val="8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i/>
      <sz val="12"/>
      <color theme="0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Candara"/>
      <family val="2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Candara"/>
      <family val="2"/>
    </font>
    <font>
      <b/>
      <i/>
      <sz val="10"/>
      <color theme="0"/>
      <name val="Candara"/>
      <family val="2"/>
    </font>
    <font>
      <b/>
      <i/>
      <sz val="10"/>
      <color theme="0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4"/>
      <color theme="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4"/>
      <color theme="0"/>
      <name val="Times New Roman"/>
      <family val="1"/>
    </font>
    <font>
      <b/>
      <sz val="14"/>
      <color theme="0"/>
      <name val="Candara"/>
      <family val="2"/>
    </font>
    <font>
      <sz val="10"/>
      <color indexed="8"/>
      <name val="Arial"/>
      <family val="2"/>
    </font>
    <font>
      <b/>
      <sz val="12"/>
      <color theme="0"/>
      <name val="Times New Roman"/>
      <family val="1"/>
    </font>
    <font>
      <b/>
      <i/>
      <sz val="7.5"/>
      <name val="Times New Roman"/>
      <family val="1"/>
    </font>
    <font>
      <sz val="10"/>
      <color indexed="8"/>
      <name val="ARIAL"/>
      <charset val="1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2" fillId="0" borderId="0"/>
    <xf numFmtId="43" fontId="4" fillId="0" borderId="0" applyFont="0" applyFill="0" applyBorder="0" applyAlignment="0" applyProtection="0"/>
    <xf numFmtId="0" fontId="27" fillId="0" borderId="0">
      <alignment vertical="top"/>
    </xf>
    <xf numFmtId="0" fontId="28" fillId="0" borderId="0">
      <alignment vertical="top"/>
    </xf>
    <xf numFmtId="0" fontId="29" fillId="0" borderId="0">
      <alignment vertical="top"/>
    </xf>
    <xf numFmtId="0" fontId="32" fillId="0" borderId="0">
      <alignment vertical="top"/>
    </xf>
    <xf numFmtId="0" fontId="35" fillId="0" borderId="0">
      <alignment vertical="top"/>
    </xf>
  </cellStyleXfs>
  <cellXfs count="110">
    <xf numFmtId="0" fontId="0" fillId="0" borderId="0" xfId="0"/>
    <xf numFmtId="0" fontId="2" fillId="0" borderId="0" xfId="4"/>
    <xf numFmtId="0" fontId="2" fillId="4" borderId="0" xfId="4" applyFill="1"/>
    <xf numFmtId="0" fontId="2" fillId="6" borderId="0" xfId="4" applyFill="1"/>
    <xf numFmtId="0" fontId="9" fillId="5" borderId="1" xfId="4" applyFont="1" applyFill="1" applyBorder="1" applyAlignment="1">
      <alignment vertical="center" wrapText="1"/>
    </xf>
    <xf numFmtId="0" fontId="13" fillId="5" borderId="1" xfId="4" applyFont="1" applyFill="1" applyBorder="1" applyAlignment="1">
      <alignment horizontal="center" vertical="center" wrapText="1"/>
    </xf>
    <xf numFmtId="3" fontId="2" fillId="0" borderId="0" xfId="4" applyNumberFormat="1"/>
    <xf numFmtId="0" fontId="13" fillId="5" borderId="5" xfId="4" applyFont="1" applyFill="1" applyBorder="1" applyAlignment="1">
      <alignment horizontal="center" vertical="center" wrapText="1"/>
    </xf>
    <xf numFmtId="43" fontId="2" fillId="0" borderId="0" xfId="7" applyFont="1"/>
    <xf numFmtId="3" fontId="2" fillId="4" borderId="0" xfId="4" applyNumberFormat="1" applyFill="1"/>
    <xf numFmtId="4" fontId="20" fillId="4" borderId="9" xfId="4" applyNumberFormat="1" applyFont="1" applyFill="1" applyBorder="1" applyAlignment="1">
      <alignment horizontal="center" vertical="top" wrapText="1"/>
    </xf>
    <xf numFmtId="9" fontId="25" fillId="4" borderId="9" xfId="4" applyNumberFormat="1" applyFont="1" applyFill="1" applyBorder="1" applyAlignment="1">
      <alignment horizontal="center" vertical="top" wrapText="1"/>
    </xf>
    <xf numFmtId="0" fontId="20" fillId="4" borderId="9" xfId="4" applyFont="1" applyFill="1" applyBorder="1" applyAlignment="1">
      <alignment horizontal="center" vertical="top" wrapText="1"/>
    </xf>
    <xf numFmtId="0" fontId="25" fillId="4" borderId="9" xfId="4" applyFont="1" applyFill="1" applyBorder="1" applyAlignment="1">
      <alignment horizontal="center" vertical="top" wrapText="1"/>
    </xf>
    <xf numFmtId="49" fontId="24" fillId="4" borderId="9" xfId="0" applyNumberFormat="1" applyFont="1" applyFill="1" applyBorder="1" applyAlignment="1">
      <alignment horizontal="center" vertical="top"/>
    </xf>
    <xf numFmtId="0" fontId="24" fillId="4" borderId="9" xfId="0" applyFont="1" applyFill="1" applyBorder="1" applyAlignment="1">
      <alignment horizontal="center" vertical="top"/>
    </xf>
    <xf numFmtId="49" fontId="24" fillId="4" borderId="9" xfId="0" applyNumberFormat="1" applyFont="1" applyFill="1" applyBorder="1" applyAlignment="1">
      <alignment horizontal="center" vertical="top" wrapText="1"/>
    </xf>
    <xf numFmtId="49" fontId="24" fillId="0" borderId="9" xfId="0" applyNumberFormat="1" applyFont="1" applyBorder="1" applyAlignment="1">
      <alignment horizontal="center" vertical="top"/>
    </xf>
    <xf numFmtId="0" fontId="23" fillId="4" borderId="9" xfId="0" applyFont="1" applyFill="1" applyBorder="1" applyAlignment="1">
      <alignment horizontal="center" vertical="top" wrapText="1"/>
    </xf>
    <xf numFmtId="0" fontId="22" fillId="4" borderId="9" xfId="0" applyFont="1" applyFill="1" applyBorder="1" applyAlignment="1">
      <alignment horizontal="center" vertical="top" wrapText="1"/>
    </xf>
    <xf numFmtId="0" fontId="24" fillId="4" borderId="9" xfId="6" applyFont="1" applyFill="1" applyBorder="1" applyAlignment="1">
      <alignment horizontal="justify" vertical="top" wrapText="1"/>
    </xf>
    <xf numFmtId="0" fontId="2" fillId="0" borderId="9" xfId="4" applyBorder="1"/>
    <xf numFmtId="0" fontId="24" fillId="0" borderId="9" xfId="0" applyFont="1" applyBorder="1" applyAlignment="1">
      <alignment horizontal="center" vertical="top"/>
    </xf>
    <xf numFmtId="4" fontId="25" fillId="4" borderId="9" xfId="4" applyNumberFormat="1" applyFont="1" applyFill="1" applyBorder="1" applyAlignment="1">
      <alignment vertical="top" wrapText="1"/>
    </xf>
    <xf numFmtId="3" fontId="24" fillId="4" borderId="9" xfId="0" applyNumberFormat="1" applyFont="1" applyFill="1" applyBorder="1" applyAlignment="1">
      <alignment horizontal="center" vertical="top"/>
    </xf>
    <xf numFmtId="3" fontId="25" fillId="4" borderId="9" xfId="4" applyNumberFormat="1" applyFont="1" applyFill="1" applyBorder="1" applyAlignment="1">
      <alignment horizontal="center" vertical="top" wrapText="1"/>
    </xf>
    <xf numFmtId="43" fontId="24" fillId="4" borderId="9" xfId="7" applyFont="1" applyFill="1" applyBorder="1" applyAlignment="1">
      <alignment horizontal="justify" vertical="top" wrapText="1"/>
    </xf>
    <xf numFmtId="9" fontId="24" fillId="4" borderId="9" xfId="4" applyNumberFormat="1" applyFont="1" applyFill="1" applyBorder="1" applyAlignment="1">
      <alignment horizontal="center" vertical="top" wrapText="1"/>
    </xf>
    <xf numFmtId="0" fontId="22" fillId="4" borderId="9" xfId="0" applyFont="1" applyFill="1" applyBorder="1" applyAlignment="1">
      <alignment horizontal="justify" vertical="top" wrapText="1"/>
    </xf>
    <xf numFmtId="0" fontId="21" fillId="2" borderId="9" xfId="4" applyFont="1" applyFill="1" applyBorder="1" applyAlignment="1">
      <alignment horizontal="center" vertical="center" wrapText="1"/>
    </xf>
    <xf numFmtId="4" fontId="10" fillId="4" borderId="9" xfId="4" applyNumberFormat="1" applyFont="1" applyFill="1" applyBorder="1" applyAlignment="1">
      <alignment horizontal="center" vertical="top" wrapText="1"/>
    </xf>
    <xf numFmtId="9" fontId="20" fillId="4" borderId="9" xfId="4" applyNumberFormat="1" applyFont="1" applyFill="1" applyBorder="1" applyAlignment="1">
      <alignment horizontal="center" vertical="top" wrapText="1"/>
    </xf>
    <xf numFmtId="49" fontId="10" fillId="4" borderId="9" xfId="0" applyNumberFormat="1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19" fillId="4" borderId="9" xfId="0" applyFont="1" applyFill="1" applyBorder="1" applyAlignment="1">
      <alignment horizontal="center" vertical="top" wrapText="1"/>
    </xf>
    <xf numFmtId="0" fontId="2" fillId="4" borderId="9" xfId="4" applyFill="1" applyBorder="1"/>
    <xf numFmtId="0" fontId="12" fillId="4" borderId="9" xfId="0" applyFont="1" applyFill="1" applyBorder="1" applyAlignment="1">
      <alignment vertical="top" wrapText="1"/>
    </xf>
    <xf numFmtId="0" fontId="21" fillId="10" borderId="9" xfId="4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7" fillId="7" borderId="9" xfId="4" applyFont="1" applyFill="1" applyBorder="1" applyAlignment="1">
      <alignment horizontal="center" vertical="center" wrapText="1"/>
    </xf>
    <xf numFmtId="0" fontId="18" fillId="7" borderId="9" xfId="4" applyFont="1" applyFill="1" applyBorder="1" applyAlignment="1">
      <alignment horizontal="center" vertical="center" wrapText="1"/>
    </xf>
    <xf numFmtId="0" fontId="14" fillId="4" borderId="9" xfId="5" applyFont="1" applyFill="1" applyBorder="1" applyAlignment="1">
      <alignment vertical="center" wrapText="1"/>
    </xf>
    <xf numFmtId="0" fontId="16" fillId="4" borderId="9" xfId="5" applyFont="1" applyFill="1" applyBorder="1" applyAlignment="1">
      <alignment vertical="center"/>
    </xf>
    <xf numFmtId="0" fontId="14" fillId="4" borderId="9" xfId="5" applyFont="1" applyFill="1" applyBorder="1" applyAlignment="1">
      <alignment vertical="center"/>
    </xf>
    <xf numFmtId="0" fontId="14" fillId="0" borderId="9" xfId="5" applyFont="1" applyBorder="1" applyAlignment="1">
      <alignment vertical="center"/>
    </xf>
    <xf numFmtId="0" fontId="13" fillId="5" borderId="10" xfId="4" applyFont="1" applyFill="1" applyBorder="1" applyAlignment="1">
      <alignment horizontal="center" vertical="center" wrapText="1"/>
    </xf>
    <xf numFmtId="0" fontId="13" fillId="5" borderId="9" xfId="4" applyFont="1" applyFill="1" applyBorder="1" applyAlignment="1">
      <alignment horizontal="center" vertical="center" wrapText="1"/>
    </xf>
    <xf numFmtId="0" fontId="10" fillId="3" borderId="9" xfId="4" applyFont="1" applyFill="1" applyBorder="1" applyAlignment="1">
      <alignment vertical="center" wrapText="1"/>
    </xf>
    <xf numFmtId="0" fontId="12" fillId="12" borderId="9" xfId="4" applyFont="1" applyFill="1" applyBorder="1" applyAlignment="1">
      <alignment horizontal="left" vertical="center" wrapText="1"/>
    </xf>
    <xf numFmtId="0" fontId="16" fillId="9" borderId="9" xfId="5" applyFont="1" applyFill="1" applyBorder="1" applyAlignment="1">
      <alignment vertical="center"/>
    </xf>
    <xf numFmtId="0" fontId="24" fillId="9" borderId="9" xfId="0" applyFont="1" applyFill="1" applyBorder="1" applyAlignment="1">
      <alignment horizontal="center" vertical="top"/>
    </xf>
    <xf numFmtId="0" fontId="19" fillId="4" borderId="8" xfId="0" applyFont="1" applyFill="1" applyBorder="1" applyAlignment="1">
      <alignment horizontal="center" vertical="top" wrapText="1"/>
    </xf>
    <xf numFmtId="0" fontId="19" fillId="4" borderId="7" xfId="0" applyFont="1" applyFill="1" applyBorder="1" applyAlignment="1">
      <alignment horizontal="center" vertical="top" wrapText="1"/>
    </xf>
    <xf numFmtId="0" fontId="19" fillId="4" borderId="6" xfId="0" applyFont="1" applyFill="1" applyBorder="1" applyAlignment="1">
      <alignment horizontal="center" vertical="top" wrapText="1"/>
    </xf>
    <xf numFmtId="0" fontId="24" fillId="4" borderId="9" xfId="0" applyFont="1" applyFill="1" applyBorder="1" applyAlignment="1">
      <alignment horizontal="center" vertical="top" wrapText="1"/>
    </xf>
    <xf numFmtId="0" fontId="10" fillId="9" borderId="9" xfId="0" applyFont="1" applyFill="1" applyBorder="1" applyAlignment="1">
      <alignment horizontal="center" vertical="top"/>
    </xf>
    <xf numFmtId="0" fontId="7" fillId="8" borderId="9" xfId="4" applyFont="1" applyFill="1" applyBorder="1" applyAlignment="1">
      <alignment horizontal="left" vertical="center" wrapText="1"/>
    </xf>
    <xf numFmtId="0" fontId="7" fillId="8" borderId="8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left" vertical="top" wrapText="1"/>
    </xf>
    <xf numFmtId="0" fontId="7" fillId="8" borderId="6" xfId="0" applyFont="1" applyFill="1" applyBorder="1" applyAlignment="1">
      <alignment horizontal="left" vertical="top" wrapText="1"/>
    </xf>
    <xf numFmtId="0" fontId="7" fillId="8" borderId="9" xfId="4" applyFont="1" applyFill="1" applyBorder="1" applyAlignment="1">
      <alignment horizontal="left" vertical="top" wrapText="1"/>
    </xf>
    <xf numFmtId="0" fontId="13" fillId="5" borderId="2" xfId="4" applyFont="1" applyFill="1" applyBorder="1" applyAlignment="1">
      <alignment horizontal="center" vertical="center" wrapText="1"/>
    </xf>
    <xf numFmtId="0" fontId="13" fillId="5" borderId="3" xfId="4" applyFont="1" applyFill="1" applyBorder="1" applyAlignment="1">
      <alignment horizontal="center" vertical="center" wrapText="1"/>
    </xf>
    <xf numFmtId="0" fontId="13" fillId="5" borderId="4" xfId="4" applyFont="1" applyFill="1" applyBorder="1" applyAlignment="1">
      <alignment horizontal="center" vertical="center" wrapText="1"/>
    </xf>
    <xf numFmtId="0" fontId="11" fillId="3" borderId="8" xfId="4" applyFont="1" applyFill="1" applyBorder="1" applyAlignment="1">
      <alignment horizontal="right" vertical="center" wrapText="1"/>
    </xf>
    <xf numFmtId="0" fontId="11" fillId="3" borderId="7" xfId="4" applyFont="1" applyFill="1" applyBorder="1" applyAlignment="1">
      <alignment horizontal="right" vertical="center" wrapText="1"/>
    </xf>
    <xf numFmtId="0" fontId="11" fillId="3" borderId="6" xfId="4" applyFont="1" applyFill="1" applyBorder="1" applyAlignment="1">
      <alignment horizontal="right" vertical="center" wrapText="1"/>
    </xf>
    <xf numFmtId="0" fontId="33" fillId="7" borderId="8" xfId="4" applyFont="1" applyFill="1" applyBorder="1" applyAlignment="1">
      <alignment horizontal="left" vertical="center"/>
    </xf>
    <xf numFmtId="0" fontId="33" fillId="7" borderId="7" xfId="4" applyFont="1" applyFill="1" applyBorder="1" applyAlignment="1">
      <alignment horizontal="left" vertical="center"/>
    </xf>
    <xf numFmtId="0" fontId="33" fillId="7" borderId="6" xfId="4" applyFont="1" applyFill="1" applyBorder="1" applyAlignment="1">
      <alignment horizontal="left" vertical="center"/>
    </xf>
    <xf numFmtId="0" fontId="26" fillId="7" borderId="9" xfId="4" applyFont="1" applyFill="1" applyBorder="1" applyAlignment="1">
      <alignment horizontal="left" vertical="center" wrapText="1"/>
    </xf>
    <xf numFmtId="0" fontId="30" fillId="7" borderId="9" xfId="4" applyFont="1" applyFill="1" applyBorder="1" applyAlignment="1">
      <alignment horizontal="left" vertical="center" wrapText="1"/>
    </xf>
    <xf numFmtId="0" fontId="5" fillId="11" borderId="9" xfId="4" applyFont="1" applyFill="1" applyBorder="1" applyAlignment="1">
      <alignment horizontal="center" vertical="center" wrapText="1"/>
    </xf>
    <xf numFmtId="0" fontId="6" fillId="0" borderId="9" xfId="4" applyFont="1" applyBorder="1" applyAlignment="1">
      <alignment horizontal="left" vertical="center" wrapText="1"/>
    </xf>
    <xf numFmtId="0" fontId="8" fillId="0" borderId="9" xfId="4" applyFont="1" applyBorder="1" applyAlignment="1">
      <alignment horizontal="left" vertical="top" wrapText="1"/>
    </xf>
    <xf numFmtId="0" fontId="10" fillId="4" borderId="9" xfId="4" applyFont="1" applyFill="1" applyBorder="1" applyAlignment="1">
      <alignment horizontal="left" vertical="top" wrapText="1"/>
    </xf>
    <xf numFmtId="0" fontId="10" fillId="4" borderId="8" xfId="4" applyFont="1" applyFill="1" applyBorder="1" applyAlignment="1">
      <alignment horizontal="left" vertical="top" wrapText="1"/>
    </xf>
    <xf numFmtId="0" fontId="10" fillId="4" borderId="7" xfId="4" applyFont="1" applyFill="1" applyBorder="1" applyAlignment="1">
      <alignment horizontal="left" vertical="top" wrapText="1"/>
    </xf>
    <xf numFmtId="0" fontId="10" fillId="4" borderId="6" xfId="4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19" fillId="4" borderId="8" xfId="0" applyFont="1" applyFill="1" applyBorder="1" applyAlignment="1">
      <alignment horizontal="center" vertical="top" wrapText="1"/>
    </xf>
    <xf numFmtId="0" fontId="19" fillId="4" borderId="7" xfId="0" applyFont="1" applyFill="1" applyBorder="1" applyAlignment="1">
      <alignment horizontal="center" vertical="top" wrapText="1"/>
    </xf>
    <xf numFmtId="0" fontId="19" fillId="4" borderId="6" xfId="0" applyFont="1" applyFill="1" applyBorder="1" applyAlignment="1">
      <alignment horizontal="center" vertical="top" wrapText="1"/>
    </xf>
    <xf numFmtId="0" fontId="11" fillId="12" borderId="8" xfId="4" applyFont="1" applyFill="1" applyBorder="1" applyAlignment="1">
      <alignment horizontal="left" vertical="center" wrapText="1"/>
    </xf>
    <xf numFmtId="0" fontId="11" fillId="12" borderId="7" xfId="4" applyFont="1" applyFill="1" applyBorder="1" applyAlignment="1">
      <alignment horizontal="left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6" fillId="0" borderId="9" xfId="4" applyFont="1" applyBorder="1" applyAlignment="1">
      <alignment horizontal="left" vertical="top" wrapText="1"/>
    </xf>
    <xf numFmtId="0" fontId="6" fillId="4" borderId="8" xfId="0" applyFont="1" applyFill="1" applyBorder="1" applyAlignment="1">
      <alignment horizontal="justify" vertical="justify" wrapText="1"/>
    </xf>
    <xf numFmtId="0" fontId="6" fillId="4" borderId="7" xfId="0" applyFont="1" applyFill="1" applyBorder="1" applyAlignment="1">
      <alignment horizontal="justify" vertical="justify" wrapText="1"/>
    </xf>
    <xf numFmtId="0" fontId="6" fillId="4" borderId="6" xfId="0" applyFont="1" applyFill="1" applyBorder="1" applyAlignment="1">
      <alignment horizontal="justify" vertical="justify" wrapText="1"/>
    </xf>
    <xf numFmtId="0" fontId="34" fillId="4" borderId="8" xfId="0" applyFont="1" applyFill="1" applyBorder="1" applyAlignment="1">
      <alignment horizontal="justify" vertical="justify" wrapText="1"/>
    </xf>
    <xf numFmtId="0" fontId="8" fillId="4" borderId="7" xfId="0" applyFont="1" applyFill="1" applyBorder="1" applyAlignment="1">
      <alignment horizontal="justify" vertical="justify" wrapText="1"/>
    </xf>
    <xf numFmtId="0" fontId="8" fillId="4" borderId="6" xfId="0" applyFont="1" applyFill="1" applyBorder="1" applyAlignment="1">
      <alignment horizontal="justify" vertical="justify" wrapText="1"/>
    </xf>
    <xf numFmtId="0" fontId="6" fillId="0" borderId="8" xfId="4" applyFont="1" applyBorder="1" applyAlignment="1">
      <alignment horizontal="left" vertical="center" wrapText="1"/>
    </xf>
    <xf numFmtId="0" fontId="6" fillId="0" borderId="7" xfId="4" applyFont="1" applyBorder="1" applyAlignment="1">
      <alignment horizontal="left" vertical="center" wrapText="1"/>
    </xf>
    <xf numFmtId="0" fontId="6" fillId="0" borderId="6" xfId="4" applyFont="1" applyBorder="1" applyAlignment="1">
      <alignment horizontal="left" vertical="center" wrapText="1"/>
    </xf>
    <xf numFmtId="0" fontId="19" fillId="4" borderId="8" xfId="0" applyFont="1" applyFill="1" applyBorder="1" applyAlignment="1">
      <alignment horizontal="justify" vertical="top" wrapText="1"/>
    </xf>
    <xf numFmtId="0" fontId="19" fillId="4" borderId="7" xfId="0" applyFont="1" applyFill="1" applyBorder="1" applyAlignment="1">
      <alignment horizontal="justify" vertical="top" wrapText="1"/>
    </xf>
    <xf numFmtId="0" fontId="19" fillId="4" borderId="6" xfId="0" applyFont="1" applyFill="1" applyBorder="1" applyAlignment="1">
      <alignment horizontal="justify" vertical="top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justify" vertical="justify" wrapText="1"/>
    </xf>
    <xf numFmtId="0" fontId="7" fillId="4" borderId="8" xfId="0" applyFont="1" applyFill="1" applyBorder="1" applyAlignment="1">
      <alignment horizontal="justify" vertical="top" wrapText="1"/>
    </xf>
    <xf numFmtId="0" fontId="7" fillId="4" borderId="7" xfId="0" applyFont="1" applyFill="1" applyBorder="1" applyAlignment="1">
      <alignment horizontal="justify" vertical="top" wrapText="1"/>
    </xf>
    <xf numFmtId="0" fontId="7" fillId="4" borderId="6" xfId="0" applyFont="1" applyFill="1" applyBorder="1" applyAlignment="1">
      <alignment horizontal="justify" vertical="top" wrapText="1"/>
    </xf>
    <xf numFmtId="0" fontId="10" fillId="4" borderId="9" xfId="4" applyFont="1" applyFill="1" applyBorder="1" applyAlignment="1">
      <alignment horizontal="left" vertical="center" wrapText="1"/>
    </xf>
  </cellXfs>
  <cellStyles count="13">
    <cellStyle name="Millares 2" xfId="7" xr:uid="{00000000-0005-0000-0000-000001000000}"/>
    <cellStyle name="Normal" xfId="0" builtinId="0"/>
    <cellStyle name="Normal 10" xfId="12" xr:uid="{00000000-0005-0000-0000-000004000000}"/>
    <cellStyle name="Normal 2" xfId="1" xr:uid="{00000000-0005-0000-0000-000005000000}"/>
    <cellStyle name="Normal 2 2 2" xfId="6" xr:uid="{00000000-0005-0000-0000-000006000000}"/>
    <cellStyle name="Normal 3" xfId="2" xr:uid="{00000000-0005-0000-0000-000007000000}"/>
    <cellStyle name="Normal 3 3" xfId="5" xr:uid="{00000000-0005-0000-0000-000008000000}"/>
    <cellStyle name="Normal 4" xfId="4" xr:uid="{00000000-0005-0000-0000-000009000000}"/>
    <cellStyle name="Normal 5" xfId="8" xr:uid="{00000000-0005-0000-0000-00000A000000}"/>
    <cellStyle name="Normal 6" xfId="9" xr:uid="{00000000-0005-0000-0000-00000B000000}"/>
    <cellStyle name="Normal 7" xfId="10" xr:uid="{00000000-0005-0000-0000-00000C000000}"/>
    <cellStyle name="Normal 8" xfId="3" xr:uid="{00000000-0005-0000-0000-00000D000000}"/>
    <cellStyle name="Normal 9" xfId="11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134868</xdr:colOff>
      <xdr:row>0</xdr:row>
      <xdr:rowOff>0</xdr:rowOff>
    </xdr:from>
    <xdr:ext cx="2216519" cy="75351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868" y="0"/>
          <a:ext cx="2216519" cy="753511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0"/>
  <sheetViews>
    <sheetView showGridLines="0" tabSelected="1" view="pageBreakPreview" topLeftCell="B1" zoomScale="80" zoomScaleNormal="80" zoomScaleSheetLayoutView="80" zoomScalePageLayoutView="70" workbookViewId="0">
      <selection activeCell="B1" sqref="B1:AC1"/>
    </sheetView>
  </sheetViews>
  <sheetFormatPr baseColWidth="10" defaultColWidth="11.42578125" defaultRowHeight="12.75" x14ac:dyDescent="0.2"/>
  <cols>
    <col min="1" max="1" width="8.42578125" style="1" hidden="1" customWidth="1"/>
    <col min="2" max="2" width="4.140625" style="1" customWidth="1"/>
    <col min="3" max="3" width="12.28515625" style="1" customWidth="1"/>
    <col min="4" max="4" width="2.85546875" style="1" customWidth="1"/>
    <col min="5" max="5" width="5.5703125" style="1" customWidth="1"/>
    <col min="6" max="7" width="23" style="1" customWidth="1"/>
    <col min="8" max="8" width="12.7109375" style="1" customWidth="1"/>
    <col min="9" max="10" width="9.7109375" style="1" customWidth="1"/>
    <col min="11" max="14" width="4.28515625" style="1" customWidth="1"/>
    <col min="15" max="15" width="4.28515625" style="1" hidden="1" customWidth="1"/>
    <col min="16" max="19" width="4.28515625" style="1" customWidth="1"/>
    <col min="20" max="20" width="4.28515625" style="1" hidden="1" customWidth="1"/>
    <col min="21" max="24" width="4.28515625" style="1" customWidth="1"/>
    <col min="25" max="25" width="4.28515625" style="1" hidden="1" customWidth="1"/>
    <col min="26" max="26" width="11.140625" style="1" customWidth="1"/>
    <col min="27" max="27" width="11.42578125" style="1" customWidth="1"/>
    <col min="28" max="28" width="15" style="1" customWidth="1"/>
    <col min="29" max="29" width="19.42578125" style="1" customWidth="1"/>
    <col min="30" max="30" width="27.140625" style="1" hidden="1" customWidth="1"/>
    <col min="31" max="32" width="13.5703125" style="1" bestFit="1" customWidth="1"/>
    <col min="33" max="16384" width="11.42578125" style="1"/>
  </cols>
  <sheetData>
    <row r="1" spans="1:30" ht="42" customHeight="1" x14ac:dyDescent="0.2">
      <c r="B1" s="88" t="s">
        <v>65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</row>
    <row r="2" spans="1:30" s="3" customFormat="1" ht="25.5" customHeight="1" x14ac:dyDescent="0.2">
      <c r="A2" s="2"/>
      <c r="B2" s="73" t="s">
        <v>66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1"/>
    </row>
    <row r="3" spans="1:30" s="2" customFormat="1" ht="29.25" customHeight="1" x14ac:dyDescent="0.2">
      <c r="B3" s="74" t="s">
        <v>1</v>
      </c>
      <c r="C3" s="74"/>
      <c r="D3" s="74"/>
      <c r="E3" s="104" t="s">
        <v>2</v>
      </c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</row>
    <row r="4" spans="1:30" s="2" customFormat="1" ht="15" x14ac:dyDescent="0.2">
      <c r="B4" s="91" t="s">
        <v>3</v>
      </c>
      <c r="C4" s="91"/>
      <c r="D4" s="91"/>
      <c r="E4" s="105" t="s">
        <v>4</v>
      </c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</row>
    <row r="5" spans="1:30" s="2" customFormat="1" ht="30.75" customHeight="1" x14ac:dyDescent="0.2">
      <c r="B5" s="75" t="s">
        <v>5</v>
      </c>
      <c r="C5" s="75"/>
      <c r="D5" s="75"/>
      <c r="E5" s="92" t="s">
        <v>6</v>
      </c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4"/>
    </row>
    <row r="6" spans="1:30" s="2" customFormat="1" ht="197.25" customHeight="1" x14ac:dyDescent="0.2">
      <c r="B6" s="98" t="s">
        <v>7</v>
      </c>
      <c r="C6" s="99"/>
      <c r="D6" s="100"/>
      <c r="E6" s="95" t="s">
        <v>76</v>
      </c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7"/>
    </row>
    <row r="7" spans="1:30" ht="15" customHeight="1" x14ac:dyDescent="0.2">
      <c r="B7" s="71" t="s">
        <v>59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</row>
    <row r="8" spans="1:30" s="2" customFormat="1" ht="18" customHeight="1" x14ac:dyDescent="0.2">
      <c r="B8" s="109" t="s">
        <v>8</v>
      </c>
      <c r="C8" s="109"/>
      <c r="D8" s="109"/>
      <c r="E8" s="109"/>
      <c r="F8" s="80" t="s">
        <v>9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2"/>
    </row>
    <row r="9" spans="1:30" s="2" customFormat="1" ht="31.5" customHeight="1" x14ac:dyDescent="0.2">
      <c r="B9" s="76" t="s">
        <v>10</v>
      </c>
      <c r="C9" s="76"/>
      <c r="D9" s="76"/>
      <c r="E9" s="76"/>
      <c r="F9" s="106" t="s">
        <v>67</v>
      </c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8"/>
    </row>
    <row r="10" spans="1:30" s="2" customFormat="1" ht="15.75" customHeight="1" x14ac:dyDescent="0.2">
      <c r="B10" s="77" t="s">
        <v>11</v>
      </c>
      <c r="C10" s="78"/>
      <c r="D10" s="78"/>
      <c r="E10" s="79"/>
      <c r="F10" s="80" t="s">
        <v>60</v>
      </c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2"/>
    </row>
    <row r="11" spans="1:30" s="2" customFormat="1" ht="17.25" customHeight="1" x14ac:dyDescent="0.2">
      <c r="B11" s="86" t="s">
        <v>12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49"/>
    </row>
    <row r="12" spans="1:30" s="2" customFormat="1" ht="18" customHeight="1" x14ac:dyDescent="0.2">
      <c r="B12" s="61" t="s">
        <v>13</v>
      </c>
      <c r="C12" s="61"/>
      <c r="D12" s="61"/>
      <c r="E12" s="61"/>
      <c r="F12" s="58" t="s">
        <v>14</v>
      </c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60"/>
    </row>
    <row r="13" spans="1:30" s="2" customFormat="1" ht="17.25" customHeight="1" x14ac:dyDescent="0.2">
      <c r="B13" s="57" t="s">
        <v>15</v>
      </c>
      <c r="C13" s="57"/>
      <c r="D13" s="57"/>
      <c r="E13" s="57"/>
      <c r="F13" s="58" t="s">
        <v>16</v>
      </c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60"/>
    </row>
    <row r="14" spans="1:30" ht="21" customHeight="1" x14ac:dyDescent="0.2">
      <c r="B14" s="48"/>
      <c r="C14" s="65" t="s">
        <v>68</v>
      </c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7"/>
    </row>
    <row r="15" spans="1:30" ht="56.25" customHeight="1" x14ac:dyDescent="0.2">
      <c r="B15" s="4" t="s">
        <v>0</v>
      </c>
      <c r="C15" s="62" t="s">
        <v>17</v>
      </c>
      <c r="D15" s="63"/>
      <c r="E15" s="64"/>
      <c r="F15" s="5" t="s">
        <v>18</v>
      </c>
      <c r="G15" s="47" t="s">
        <v>19</v>
      </c>
      <c r="H15" s="7" t="s">
        <v>20</v>
      </c>
      <c r="I15" s="46" t="s">
        <v>21</v>
      </c>
      <c r="J15" s="46" t="s">
        <v>22</v>
      </c>
      <c r="K15" s="44" t="s">
        <v>23</v>
      </c>
      <c r="L15" s="45" t="s">
        <v>24</v>
      </c>
      <c r="M15" s="45" t="s">
        <v>25</v>
      </c>
      <c r="N15" s="45" t="s">
        <v>26</v>
      </c>
      <c r="O15" s="42" t="s">
        <v>27</v>
      </c>
      <c r="P15" s="45" t="s">
        <v>28</v>
      </c>
      <c r="Q15" s="50" t="s">
        <v>29</v>
      </c>
      <c r="R15" s="43" t="s">
        <v>30</v>
      </c>
      <c r="S15" s="43" t="s">
        <v>31</v>
      </c>
      <c r="T15" s="42" t="s">
        <v>32</v>
      </c>
      <c r="U15" s="43" t="s">
        <v>33</v>
      </c>
      <c r="V15" s="43" t="s">
        <v>34</v>
      </c>
      <c r="W15" s="43" t="s">
        <v>35</v>
      </c>
      <c r="X15" s="43" t="s">
        <v>36</v>
      </c>
      <c r="Y15" s="42" t="s">
        <v>37</v>
      </c>
      <c r="Z15" s="40" t="s">
        <v>38</v>
      </c>
      <c r="AA15" s="40" t="s">
        <v>39</v>
      </c>
      <c r="AB15" s="41" t="s">
        <v>69</v>
      </c>
      <c r="AC15" s="40" t="s">
        <v>58</v>
      </c>
    </row>
    <row r="16" spans="1:30" ht="98.25" customHeight="1" x14ac:dyDescent="0.2">
      <c r="B16" s="39">
        <v>2</v>
      </c>
      <c r="C16" s="101" t="s">
        <v>70</v>
      </c>
      <c r="D16" s="102"/>
      <c r="E16" s="103"/>
      <c r="F16" s="21"/>
      <c r="G16" s="36"/>
      <c r="H16" s="35" t="s">
        <v>40</v>
      </c>
      <c r="I16" s="33">
        <f t="shared" ref="I16:Y16" si="0">SUM(I17:I19)</f>
        <v>435</v>
      </c>
      <c r="J16" s="33">
        <f t="shared" si="0"/>
        <v>393</v>
      </c>
      <c r="K16" s="33">
        <f t="shared" si="0"/>
        <v>14</v>
      </c>
      <c r="L16" s="34">
        <f t="shared" si="0"/>
        <v>48</v>
      </c>
      <c r="M16" s="34">
        <f t="shared" si="0"/>
        <v>57</v>
      </c>
      <c r="N16" s="34">
        <f t="shared" si="0"/>
        <v>52</v>
      </c>
      <c r="O16" s="12">
        <f t="shared" si="0"/>
        <v>171</v>
      </c>
      <c r="P16" s="34">
        <f t="shared" si="0"/>
        <v>63</v>
      </c>
      <c r="Q16" s="56">
        <f t="shared" si="0"/>
        <v>100</v>
      </c>
      <c r="R16" s="33">
        <f t="shared" si="0"/>
        <v>0</v>
      </c>
      <c r="S16" s="33">
        <f t="shared" si="0"/>
        <v>0</v>
      </c>
      <c r="T16" s="12">
        <f t="shared" si="0"/>
        <v>163</v>
      </c>
      <c r="U16" s="33">
        <f t="shared" si="0"/>
        <v>0</v>
      </c>
      <c r="V16" s="33">
        <f t="shared" si="0"/>
        <v>0</v>
      </c>
      <c r="W16" s="33">
        <f t="shared" si="0"/>
        <v>0</v>
      </c>
      <c r="X16" s="33">
        <f t="shared" si="0"/>
        <v>0</v>
      </c>
      <c r="Y16" s="12">
        <f t="shared" si="0"/>
        <v>0</v>
      </c>
      <c r="Z16" s="12">
        <f t="shared" ref="Z16:Z31" si="1">SUM(O16+T16+Y16)</f>
        <v>334</v>
      </c>
      <c r="AA16" s="31">
        <f t="shared" ref="AA16:AA31" si="2">SUM(Z16/J16)</f>
        <v>0.84987277353689572</v>
      </c>
      <c r="AB16" s="10">
        <f>15080438-3000000</f>
        <v>12080438</v>
      </c>
      <c r="AC16" s="38" t="s">
        <v>41</v>
      </c>
      <c r="AD16" s="29">
        <f>31+31+31+31</f>
        <v>124</v>
      </c>
    </row>
    <row r="17" spans="2:30" ht="80.25" customHeight="1" x14ac:dyDescent="0.2">
      <c r="B17" s="37"/>
      <c r="C17" s="83"/>
      <c r="D17" s="84"/>
      <c r="E17" s="85"/>
      <c r="F17" s="28" t="s">
        <v>71</v>
      </c>
      <c r="G17" s="36"/>
      <c r="H17" s="35" t="s">
        <v>40</v>
      </c>
      <c r="I17" s="33">
        <v>25</v>
      </c>
      <c r="J17" s="33">
        <v>24</v>
      </c>
      <c r="K17" s="33">
        <v>6</v>
      </c>
      <c r="L17" s="34">
        <v>1</v>
      </c>
      <c r="M17" s="34">
        <v>4</v>
      </c>
      <c r="N17" s="34">
        <v>0</v>
      </c>
      <c r="O17" s="12">
        <f t="shared" ref="O17:O31" si="3">SUM(K17:N17)</f>
        <v>11</v>
      </c>
      <c r="P17" s="34">
        <v>6</v>
      </c>
      <c r="Q17" s="56">
        <v>3</v>
      </c>
      <c r="R17" s="33"/>
      <c r="S17" s="32"/>
      <c r="T17" s="12">
        <f t="shared" ref="T17:T31" si="4">SUM(P17:S17)</f>
        <v>9</v>
      </c>
      <c r="U17" s="33"/>
      <c r="V17" s="32"/>
      <c r="W17" s="32"/>
      <c r="X17" s="32"/>
      <c r="Y17" s="12">
        <f t="shared" ref="Y17:Y31" si="5">SUM(U17:X17)</f>
        <v>0</v>
      </c>
      <c r="Z17" s="12">
        <f t="shared" si="1"/>
        <v>20</v>
      </c>
      <c r="AA17" s="31">
        <f t="shared" si="2"/>
        <v>0.83333333333333337</v>
      </c>
      <c r="AB17" s="10"/>
      <c r="AC17" s="30" t="s">
        <v>42</v>
      </c>
      <c r="AD17" s="29">
        <v>0</v>
      </c>
    </row>
    <row r="18" spans="2:30" ht="55.5" customHeight="1" x14ac:dyDescent="0.2">
      <c r="B18" s="21"/>
      <c r="C18" s="83"/>
      <c r="D18" s="84"/>
      <c r="E18" s="85"/>
      <c r="F18" s="28" t="s">
        <v>72</v>
      </c>
      <c r="G18" s="36"/>
      <c r="H18" s="35" t="s">
        <v>40</v>
      </c>
      <c r="I18" s="33">
        <v>350</v>
      </c>
      <c r="J18" s="33">
        <v>309</v>
      </c>
      <c r="K18" s="33">
        <f>3+1+2+2</f>
        <v>8</v>
      </c>
      <c r="L18" s="34">
        <f>4+10+1+3+6+2+4+2</f>
        <v>32</v>
      </c>
      <c r="M18" s="34">
        <f>31+6+10+1+2+3</f>
        <v>53</v>
      </c>
      <c r="N18" s="34">
        <f>30+11+2+5</f>
        <v>48</v>
      </c>
      <c r="O18" s="12">
        <f t="shared" si="3"/>
        <v>141</v>
      </c>
      <c r="P18" s="34">
        <f>38+3+2+4+1+1+1</f>
        <v>50</v>
      </c>
      <c r="Q18" s="56">
        <f>43+10+17+0+6+0+1+0+10+10</f>
        <v>97</v>
      </c>
      <c r="R18" s="33"/>
      <c r="S18" s="32"/>
      <c r="T18" s="12">
        <f t="shared" si="4"/>
        <v>147</v>
      </c>
      <c r="U18" s="33"/>
      <c r="V18" s="32"/>
      <c r="W18" s="32"/>
      <c r="X18" s="32"/>
      <c r="Y18" s="12">
        <f t="shared" si="5"/>
        <v>0</v>
      </c>
      <c r="Z18" s="12">
        <f t="shared" si="1"/>
        <v>288</v>
      </c>
      <c r="AA18" s="31">
        <f t="shared" si="2"/>
        <v>0.93203883495145634</v>
      </c>
      <c r="AB18" s="10"/>
      <c r="AC18" s="30" t="s">
        <v>43</v>
      </c>
      <c r="AD18" s="29">
        <f>21+21+21+21</f>
        <v>84</v>
      </c>
    </row>
    <row r="19" spans="2:30" ht="67.5" customHeight="1" x14ac:dyDescent="0.2">
      <c r="B19" s="37"/>
      <c r="C19" s="83"/>
      <c r="D19" s="84"/>
      <c r="E19" s="85"/>
      <c r="F19" s="28" t="s">
        <v>73</v>
      </c>
      <c r="G19" s="36"/>
      <c r="H19" s="35" t="s">
        <v>40</v>
      </c>
      <c r="I19" s="33">
        <v>60</v>
      </c>
      <c r="J19" s="33">
        <v>60</v>
      </c>
      <c r="K19" s="33" t="s">
        <v>64</v>
      </c>
      <c r="L19" s="34">
        <v>15</v>
      </c>
      <c r="M19" s="34">
        <v>0</v>
      </c>
      <c r="N19" s="34">
        <v>4</v>
      </c>
      <c r="O19" s="12">
        <f t="shared" si="3"/>
        <v>19</v>
      </c>
      <c r="P19" s="34">
        <v>7</v>
      </c>
      <c r="Q19" s="56">
        <v>0</v>
      </c>
      <c r="R19" s="33"/>
      <c r="S19" s="32"/>
      <c r="T19" s="12">
        <f t="shared" si="4"/>
        <v>7</v>
      </c>
      <c r="U19" s="33"/>
      <c r="V19" s="33"/>
      <c r="W19" s="32"/>
      <c r="X19" s="32"/>
      <c r="Y19" s="12">
        <f t="shared" si="5"/>
        <v>0</v>
      </c>
      <c r="Z19" s="12">
        <f t="shared" si="1"/>
        <v>26</v>
      </c>
      <c r="AA19" s="31">
        <f t="shared" si="2"/>
        <v>0.43333333333333335</v>
      </c>
      <c r="AB19" s="10"/>
      <c r="AC19" s="30" t="s">
        <v>44</v>
      </c>
      <c r="AD19" s="29">
        <f>10+10+10+10</f>
        <v>40</v>
      </c>
    </row>
    <row r="20" spans="2:30" ht="120.75" customHeight="1" x14ac:dyDescent="0.2">
      <c r="B20" s="21"/>
      <c r="C20" s="83"/>
      <c r="D20" s="84"/>
      <c r="E20" s="85"/>
      <c r="F20" s="19"/>
      <c r="G20" s="28" t="s">
        <v>61</v>
      </c>
      <c r="H20" s="19" t="s">
        <v>45</v>
      </c>
      <c r="I20" s="15">
        <v>48</v>
      </c>
      <c r="J20" s="15">
        <v>48</v>
      </c>
      <c r="K20" s="15">
        <v>2</v>
      </c>
      <c r="L20" s="22">
        <v>12</v>
      </c>
      <c r="M20" s="22">
        <v>17</v>
      </c>
      <c r="N20" s="22">
        <v>9</v>
      </c>
      <c r="O20" s="13">
        <f t="shared" si="3"/>
        <v>40</v>
      </c>
      <c r="P20" s="22">
        <v>8</v>
      </c>
      <c r="Q20" s="51" t="s">
        <v>64</v>
      </c>
      <c r="R20" s="17"/>
      <c r="S20" s="17"/>
      <c r="T20" s="13">
        <f t="shared" si="4"/>
        <v>8</v>
      </c>
      <c r="U20" s="17"/>
      <c r="V20" s="17"/>
      <c r="W20" s="17"/>
      <c r="X20" s="17"/>
      <c r="Y20" s="17">
        <f t="shared" si="5"/>
        <v>0</v>
      </c>
      <c r="Z20" s="12">
        <f t="shared" si="1"/>
        <v>48</v>
      </c>
      <c r="AA20" s="11">
        <f t="shared" si="2"/>
        <v>1</v>
      </c>
      <c r="AB20" s="23"/>
      <c r="AC20" s="10" t="s">
        <v>46</v>
      </c>
    </row>
    <row r="21" spans="2:30" ht="27.75" customHeight="1" x14ac:dyDescent="0.2">
      <c r="B21" s="21"/>
      <c r="C21" s="83"/>
      <c r="D21" s="84"/>
      <c r="E21" s="85"/>
      <c r="F21" s="19"/>
      <c r="G21" s="20" t="s">
        <v>47</v>
      </c>
      <c r="H21" s="25" t="s">
        <v>48</v>
      </c>
      <c r="I21" s="15">
        <v>100</v>
      </c>
      <c r="J21" s="15">
        <v>100</v>
      </c>
      <c r="K21" s="15">
        <v>4</v>
      </c>
      <c r="L21" s="22">
        <v>1</v>
      </c>
      <c r="M21" s="22">
        <v>1</v>
      </c>
      <c r="N21" s="22">
        <v>4</v>
      </c>
      <c r="O21" s="13">
        <f t="shared" si="3"/>
        <v>10</v>
      </c>
      <c r="P21" s="22">
        <v>57</v>
      </c>
      <c r="Q21" s="51">
        <v>1</v>
      </c>
      <c r="R21" s="15"/>
      <c r="S21" s="15"/>
      <c r="T21" s="13">
        <f t="shared" si="4"/>
        <v>58</v>
      </c>
      <c r="U21" s="15"/>
      <c r="V21" s="15"/>
      <c r="W21" s="15"/>
      <c r="X21" s="15"/>
      <c r="Y21" s="13">
        <f t="shared" si="5"/>
        <v>0</v>
      </c>
      <c r="Z21" s="12">
        <f t="shared" si="1"/>
        <v>68</v>
      </c>
      <c r="AA21" s="11">
        <f t="shared" si="2"/>
        <v>0.68</v>
      </c>
      <c r="AB21" s="10"/>
      <c r="AC21" s="10" t="s">
        <v>44</v>
      </c>
    </row>
    <row r="22" spans="2:30" ht="17.25" customHeight="1" x14ac:dyDescent="0.2">
      <c r="B22" s="21"/>
      <c r="C22" s="83"/>
      <c r="D22" s="84"/>
      <c r="E22" s="85"/>
      <c r="F22" s="19"/>
      <c r="G22" s="20" t="s">
        <v>49</v>
      </c>
      <c r="H22" s="25" t="s">
        <v>40</v>
      </c>
      <c r="I22" s="24">
        <v>370</v>
      </c>
      <c r="J22" s="24">
        <v>370</v>
      </c>
      <c r="K22" s="15">
        <v>71</v>
      </c>
      <c r="L22" s="22">
        <v>47</v>
      </c>
      <c r="M22" s="22">
        <v>72</v>
      </c>
      <c r="N22" s="22">
        <v>40</v>
      </c>
      <c r="O22" s="13">
        <f t="shared" si="3"/>
        <v>230</v>
      </c>
      <c r="P22" s="22">
        <v>1</v>
      </c>
      <c r="Q22" s="51">
        <v>75</v>
      </c>
      <c r="R22" s="15"/>
      <c r="S22" s="15"/>
      <c r="T22" s="13">
        <f t="shared" si="4"/>
        <v>76</v>
      </c>
      <c r="U22" s="15"/>
      <c r="V22" s="15"/>
      <c r="W22" s="15"/>
      <c r="X22" s="15"/>
      <c r="Y22" s="13">
        <f t="shared" si="5"/>
        <v>0</v>
      </c>
      <c r="Z22" s="12">
        <f t="shared" si="1"/>
        <v>306</v>
      </c>
      <c r="AA22" s="11">
        <f t="shared" si="2"/>
        <v>0.82702702702702702</v>
      </c>
      <c r="AB22" s="23"/>
      <c r="AC22" s="10" t="s">
        <v>44</v>
      </c>
    </row>
    <row r="23" spans="2:30" ht="118.5" customHeight="1" x14ac:dyDescent="0.2">
      <c r="B23" s="21"/>
      <c r="C23" s="83"/>
      <c r="D23" s="84"/>
      <c r="E23" s="85"/>
      <c r="F23" s="19"/>
      <c r="G23" s="20" t="s">
        <v>50</v>
      </c>
      <c r="H23" s="25" t="s">
        <v>40</v>
      </c>
      <c r="I23" s="15">
        <v>45</v>
      </c>
      <c r="J23" s="15">
        <v>45</v>
      </c>
      <c r="K23" s="15">
        <v>2</v>
      </c>
      <c r="L23" s="22">
        <v>13</v>
      </c>
      <c r="M23" s="22">
        <v>0</v>
      </c>
      <c r="N23" s="22">
        <v>0</v>
      </c>
      <c r="O23" s="13">
        <f t="shared" si="3"/>
        <v>15</v>
      </c>
      <c r="P23" s="22">
        <v>5</v>
      </c>
      <c r="Q23" s="51">
        <v>5</v>
      </c>
      <c r="R23" s="15"/>
      <c r="S23" s="15"/>
      <c r="T23" s="13">
        <f t="shared" si="4"/>
        <v>10</v>
      </c>
      <c r="U23" s="16"/>
      <c r="V23" s="15"/>
      <c r="W23" s="15"/>
      <c r="X23" s="16"/>
      <c r="Y23" s="13">
        <f t="shared" si="5"/>
        <v>0</v>
      </c>
      <c r="Z23" s="12">
        <f t="shared" si="1"/>
        <v>25</v>
      </c>
      <c r="AA23" s="27">
        <f t="shared" si="2"/>
        <v>0.55555555555555558</v>
      </c>
      <c r="AB23" s="23"/>
      <c r="AC23" s="10" t="s">
        <v>42</v>
      </c>
    </row>
    <row r="24" spans="2:30" ht="41.25" customHeight="1" x14ac:dyDescent="0.2">
      <c r="B24" s="21"/>
      <c r="C24" s="83"/>
      <c r="D24" s="84"/>
      <c r="E24" s="85"/>
      <c r="F24" s="19"/>
      <c r="G24" s="20" t="s">
        <v>51</v>
      </c>
      <c r="H24" s="25" t="s">
        <v>40</v>
      </c>
      <c r="I24" s="15">
        <v>1000</v>
      </c>
      <c r="J24" s="15">
        <v>1000</v>
      </c>
      <c r="K24" s="15">
        <v>32</v>
      </c>
      <c r="L24" s="22">
        <v>396</v>
      </c>
      <c r="M24" s="22">
        <v>0</v>
      </c>
      <c r="N24" s="22">
        <v>3</v>
      </c>
      <c r="O24" s="13">
        <f t="shared" si="3"/>
        <v>431</v>
      </c>
      <c r="P24" s="22">
        <v>32</v>
      </c>
      <c r="Q24" s="51">
        <v>80</v>
      </c>
      <c r="R24" s="15"/>
      <c r="S24" s="15"/>
      <c r="T24" s="13">
        <f t="shared" si="4"/>
        <v>112</v>
      </c>
      <c r="U24" s="15"/>
      <c r="V24" s="15"/>
      <c r="W24" s="15"/>
      <c r="X24" s="16"/>
      <c r="Y24" s="13">
        <f t="shared" si="5"/>
        <v>0</v>
      </c>
      <c r="Z24" s="12">
        <f t="shared" si="1"/>
        <v>543</v>
      </c>
      <c r="AA24" s="27">
        <f t="shared" si="2"/>
        <v>0.54300000000000004</v>
      </c>
      <c r="AB24" s="23"/>
      <c r="AC24" s="10" t="s">
        <v>42</v>
      </c>
    </row>
    <row r="25" spans="2:30" ht="28.5" customHeight="1" x14ac:dyDescent="0.2">
      <c r="B25" s="21"/>
      <c r="C25" s="83"/>
      <c r="D25" s="84"/>
      <c r="E25" s="85"/>
      <c r="F25" s="19"/>
      <c r="G25" s="20" t="s">
        <v>52</v>
      </c>
      <c r="H25" s="25" t="s">
        <v>40</v>
      </c>
      <c r="I25" s="24">
        <v>1050</v>
      </c>
      <c r="J25" s="24">
        <v>1050</v>
      </c>
      <c r="K25" s="15">
        <f>14+6+2+2</f>
        <v>24</v>
      </c>
      <c r="L25" s="22">
        <f>6+48+21+8+2+3+1</f>
        <v>89</v>
      </c>
      <c r="M25" s="22">
        <f>225+40+8+1+1+2+1</f>
        <v>278</v>
      </c>
      <c r="N25" s="22">
        <f>213+8+5+5</f>
        <v>231</v>
      </c>
      <c r="O25" s="13">
        <f t="shared" si="3"/>
        <v>622</v>
      </c>
      <c r="P25" s="22">
        <f>180+8+4+1+1+1</f>
        <v>195</v>
      </c>
      <c r="Q25" s="51">
        <f>186+47</f>
        <v>233</v>
      </c>
      <c r="R25" s="16"/>
      <c r="S25" s="16"/>
      <c r="T25" s="13">
        <f t="shared" si="4"/>
        <v>428</v>
      </c>
      <c r="U25" s="14"/>
      <c r="V25" s="14"/>
      <c r="W25" s="14"/>
      <c r="X25" s="14"/>
      <c r="Y25" s="13">
        <f t="shared" si="5"/>
        <v>0</v>
      </c>
      <c r="Z25" s="12">
        <f t="shared" si="1"/>
        <v>1050</v>
      </c>
      <c r="AA25" s="11">
        <f t="shared" si="2"/>
        <v>1</v>
      </c>
      <c r="AB25" s="23"/>
      <c r="AC25" s="10" t="s">
        <v>43</v>
      </c>
    </row>
    <row r="26" spans="2:30" ht="41.25" customHeight="1" x14ac:dyDescent="0.2">
      <c r="B26" s="21"/>
      <c r="C26" s="83"/>
      <c r="D26" s="84"/>
      <c r="E26" s="85"/>
      <c r="F26" s="19"/>
      <c r="G26" s="26" t="s">
        <v>62</v>
      </c>
      <c r="H26" s="25" t="s">
        <v>40</v>
      </c>
      <c r="I26" s="24">
        <v>3000</v>
      </c>
      <c r="J26" s="24">
        <v>3000</v>
      </c>
      <c r="K26" s="15">
        <f>29+4</f>
        <v>33</v>
      </c>
      <c r="L26" s="22">
        <f>21+9</f>
        <v>30</v>
      </c>
      <c r="M26" s="22">
        <f>121+8</f>
        <v>129</v>
      </c>
      <c r="N26" s="22">
        <f>160+6</f>
        <v>166</v>
      </c>
      <c r="O26" s="24">
        <f t="shared" si="3"/>
        <v>358</v>
      </c>
      <c r="P26" s="22">
        <f>103+9</f>
        <v>112</v>
      </c>
      <c r="Q26" s="51">
        <f>83+8</f>
        <v>91</v>
      </c>
      <c r="R26" s="15"/>
      <c r="S26" s="15"/>
      <c r="T26" s="13">
        <f t="shared" si="4"/>
        <v>203</v>
      </c>
      <c r="U26" s="15"/>
      <c r="V26" s="15"/>
      <c r="W26" s="15"/>
      <c r="X26" s="15"/>
      <c r="Y26" s="13">
        <f t="shared" si="5"/>
        <v>0</v>
      </c>
      <c r="Z26" s="12">
        <f t="shared" si="1"/>
        <v>561</v>
      </c>
      <c r="AA26" s="11">
        <f t="shared" si="2"/>
        <v>0.187</v>
      </c>
      <c r="AB26" s="23"/>
      <c r="AC26" s="10" t="s">
        <v>43</v>
      </c>
    </row>
    <row r="27" spans="2:30" ht="54" customHeight="1" x14ac:dyDescent="0.2">
      <c r="B27" s="21"/>
      <c r="C27" s="83"/>
      <c r="D27" s="84"/>
      <c r="E27" s="85"/>
      <c r="F27" s="19"/>
      <c r="G27" s="20" t="s">
        <v>53</v>
      </c>
      <c r="H27" s="25" t="s">
        <v>48</v>
      </c>
      <c r="I27" s="15">
        <v>12</v>
      </c>
      <c r="J27" s="15">
        <v>12</v>
      </c>
      <c r="K27" s="15">
        <v>0</v>
      </c>
      <c r="L27" s="22">
        <v>1</v>
      </c>
      <c r="M27" s="22">
        <v>1</v>
      </c>
      <c r="N27" s="22">
        <v>2</v>
      </c>
      <c r="O27" s="24">
        <f t="shared" si="3"/>
        <v>4</v>
      </c>
      <c r="P27" s="22">
        <v>2</v>
      </c>
      <c r="Q27" s="51">
        <v>1</v>
      </c>
      <c r="R27" s="15"/>
      <c r="S27" s="15"/>
      <c r="T27" s="13">
        <f t="shared" si="4"/>
        <v>3</v>
      </c>
      <c r="U27" s="15"/>
      <c r="V27" s="15"/>
      <c r="W27" s="15"/>
      <c r="X27" s="15"/>
      <c r="Y27" s="13">
        <f t="shared" si="5"/>
        <v>0</v>
      </c>
      <c r="Z27" s="12">
        <f t="shared" si="1"/>
        <v>7</v>
      </c>
      <c r="AA27" s="11">
        <f t="shared" si="2"/>
        <v>0.58333333333333337</v>
      </c>
      <c r="AB27" s="23"/>
      <c r="AC27" s="10" t="s">
        <v>43</v>
      </c>
    </row>
    <row r="28" spans="2:30" ht="56.25" customHeight="1" x14ac:dyDescent="0.2">
      <c r="B28" s="21"/>
      <c r="C28" s="83"/>
      <c r="D28" s="84"/>
      <c r="E28" s="85"/>
      <c r="F28" s="19"/>
      <c r="G28" s="20" t="s">
        <v>54</v>
      </c>
      <c r="H28" s="19" t="s">
        <v>45</v>
      </c>
      <c r="I28" s="18">
        <v>8</v>
      </c>
      <c r="J28" s="15">
        <v>8</v>
      </c>
      <c r="K28" s="14" t="s">
        <v>64</v>
      </c>
      <c r="L28" s="22">
        <v>1</v>
      </c>
      <c r="M28" s="22">
        <v>0</v>
      </c>
      <c r="N28" s="22">
        <v>1</v>
      </c>
      <c r="O28" s="13">
        <f t="shared" si="3"/>
        <v>2</v>
      </c>
      <c r="P28" s="22">
        <v>1</v>
      </c>
      <c r="Q28" s="51">
        <v>1</v>
      </c>
      <c r="R28" s="15"/>
      <c r="S28" s="16"/>
      <c r="T28" s="13">
        <f t="shared" si="4"/>
        <v>2</v>
      </c>
      <c r="U28" s="15"/>
      <c r="V28" s="15"/>
      <c r="W28" s="15"/>
      <c r="X28" s="14"/>
      <c r="Y28" s="13">
        <f t="shared" si="5"/>
        <v>0</v>
      </c>
      <c r="Z28" s="12">
        <f t="shared" si="1"/>
        <v>4</v>
      </c>
      <c r="AA28" s="11">
        <f t="shared" si="2"/>
        <v>0.5</v>
      </c>
      <c r="AB28" s="23"/>
      <c r="AC28" s="10" t="s">
        <v>55</v>
      </c>
    </row>
    <row r="29" spans="2:30" ht="55.5" customHeight="1" x14ac:dyDescent="0.2">
      <c r="B29" s="21"/>
      <c r="C29" s="83"/>
      <c r="D29" s="84"/>
      <c r="E29" s="85"/>
      <c r="F29" s="19"/>
      <c r="G29" s="20" t="s">
        <v>56</v>
      </c>
      <c r="H29" s="15" t="s">
        <v>40</v>
      </c>
      <c r="I29" s="18">
        <v>60</v>
      </c>
      <c r="J29" s="15">
        <v>60</v>
      </c>
      <c r="K29" s="15">
        <v>18</v>
      </c>
      <c r="L29" s="22">
        <v>0</v>
      </c>
      <c r="M29" s="22">
        <v>4</v>
      </c>
      <c r="N29" s="22">
        <v>1</v>
      </c>
      <c r="O29" s="13">
        <f t="shared" si="3"/>
        <v>23</v>
      </c>
      <c r="P29" s="22">
        <v>0</v>
      </c>
      <c r="Q29" s="51">
        <v>3</v>
      </c>
      <c r="R29" s="15"/>
      <c r="S29" s="16"/>
      <c r="T29" s="13">
        <f t="shared" si="4"/>
        <v>3</v>
      </c>
      <c r="U29" s="15"/>
      <c r="V29" s="15"/>
      <c r="W29" s="15"/>
      <c r="X29" s="14"/>
      <c r="Y29" s="13">
        <f t="shared" si="5"/>
        <v>0</v>
      </c>
      <c r="Z29" s="12">
        <f t="shared" si="1"/>
        <v>26</v>
      </c>
      <c r="AA29" s="11">
        <f t="shared" si="2"/>
        <v>0.43333333333333335</v>
      </c>
      <c r="AB29" s="10"/>
      <c r="AC29" s="10" t="s">
        <v>55</v>
      </c>
    </row>
    <row r="30" spans="2:30" ht="68.25" customHeight="1" x14ac:dyDescent="0.2">
      <c r="B30" s="21"/>
      <c r="C30" s="52"/>
      <c r="D30" s="53"/>
      <c r="E30" s="54"/>
      <c r="F30" s="19"/>
      <c r="G30" s="20" t="s">
        <v>57</v>
      </c>
      <c r="H30" s="19" t="s">
        <v>45</v>
      </c>
      <c r="I30" s="18">
        <v>10</v>
      </c>
      <c r="J30" s="15">
        <v>10</v>
      </c>
      <c r="K30" s="15" t="s">
        <v>64</v>
      </c>
      <c r="L30" s="22">
        <v>2</v>
      </c>
      <c r="M30" s="22">
        <v>1</v>
      </c>
      <c r="N30" s="22">
        <v>2</v>
      </c>
      <c r="O30" s="13">
        <f t="shared" si="3"/>
        <v>5</v>
      </c>
      <c r="P30" s="22">
        <v>3</v>
      </c>
      <c r="Q30" s="51">
        <v>1</v>
      </c>
      <c r="R30" s="15"/>
      <c r="S30" s="55"/>
      <c r="T30" s="13">
        <f t="shared" si="4"/>
        <v>4</v>
      </c>
      <c r="U30" s="15"/>
      <c r="V30" s="15"/>
      <c r="W30" s="15"/>
      <c r="X30" s="14"/>
      <c r="Y30" s="13">
        <f t="shared" si="5"/>
        <v>0</v>
      </c>
      <c r="Z30" s="12">
        <f t="shared" si="1"/>
        <v>9</v>
      </c>
      <c r="AA30" s="11">
        <f t="shared" si="2"/>
        <v>0.9</v>
      </c>
      <c r="AB30" s="10"/>
      <c r="AC30" s="10" t="s">
        <v>55</v>
      </c>
    </row>
    <row r="31" spans="2:30" ht="105.75" customHeight="1" x14ac:dyDescent="0.2">
      <c r="B31" s="21"/>
      <c r="C31" s="52"/>
      <c r="D31" s="53"/>
      <c r="E31" s="54"/>
      <c r="F31" s="19"/>
      <c r="G31" s="20" t="s">
        <v>63</v>
      </c>
      <c r="H31" s="19" t="s">
        <v>45</v>
      </c>
      <c r="I31" s="18">
        <v>50</v>
      </c>
      <c r="J31" s="15">
        <v>50</v>
      </c>
      <c r="K31" s="15" t="s">
        <v>64</v>
      </c>
      <c r="L31" s="17" t="s">
        <v>64</v>
      </c>
      <c r="M31" s="22">
        <v>3</v>
      </c>
      <c r="N31" s="22">
        <v>0</v>
      </c>
      <c r="O31" s="13">
        <f t="shared" si="3"/>
        <v>3</v>
      </c>
      <c r="P31" s="22">
        <v>1</v>
      </c>
      <c r="Q31" s="51">
        <v>13</v>
      </c>
      <c r="R31" s="17"/>
      <c r="S31" s="17"/>
      <c r="T31" s="13">
        <f t="shared" si="4"/>
        <v>14</v>
      </c>
      <c r="U31" s="17"/>
      <c r="V31" s="17"/>
      <c r="W31" s="17"/>
      <c r="X31" s="14"/>
      <c r="Y31" s="13">
        <f t="shared" si="5"/>
        <v>0</v>
      </c>
      <c r="Z31" s="12">
        <f t="shared" si="1"/>
        <v>17</v>
      </c>
      <c r="AA31" s="11">
        <f t="shared" si="2"/>
        <v>0.34</v>
      </c>
      <c r="AB31" s="10"/>
      <c r="AC31" s="10" t="s">
        <v>46</v>
      </c>
    </row>
    <row r="32" spans="2:30" ht="22.5" customHeight="1" x14ac:dyDescent="0.2">
      <c r="B32" s="68" t="s">
        <v>74</v>
      </c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70"/>
    </row>
    <row r="33" spans="9:23" x14ac:dyDescent="0.2">
      <c r="R33" s="2"/>
    </row>
    <row r="34" spans="9:23" x14ac:dyDescent="0.2">
      <c r="I34" s="6"/>
      <c r="R34" s="2"/>
    </row>
    <row r="35" spans="9:23" x14ac:dyDescent="0.2">
      <c r="R35" s="2"/>
    </row>
    <row r="36" spans="9:23" x14ac:dyDescent="0.2">
      <c r="O36" s="6"/>
      <c r="R36" s="2"/>
      <c r="W36" s="6"/>
    </row>
    <row r="37" spans="9:23" x14ac:dyDescent="0.2">
      <c r="I37" s="6"/>
      <c r="J37" s="6"/>
      <c r="O37" s="8"/>
      <c r="P37" s="6"/>
      <c r="R37" s="2"/>
    </row>
    <row r="38" spans="9:23" x14ac:dyDescent="0.2">
      <c r="P38" s="6"/>
      <c r="R38" s="2"/>
      <c r="T38" s="6"/>
      <c r="V38" s="6"/>
      <c r="W38" s="6"/>
    </row>
    <row r="39" spans="9:23" x14ac:dyDescent="0.2">
      <c r="L39" s="6"/>
      <c r="R39" s="2"/>
    </row>
    <row r="40" spans="9:23" x14ac:dyDescent="0.2">
      <c r="P40" s="1" t="s">
        <v>75</v>
      </c>
      <c r="R40" s="9"/>
    </row>
  </sheetData>
  <autoFilter ref="AC16:AC32" xr:uid="{00000000-0009-0000-0000-000001000000}"/>
  <mergeCells count="39">
    <mergeCell ref="F9:AC9"/>
    <mergeCell ref="F8:AC8"/>
    <mergeCell ref="B8:E8"/>
    <mergeCell ref="C27:E27"/>
    <mergeCell ref="C16:E16"/>
    <mergeCell ref="C18:E18"/>
    <mergeCell ref="C17:E17"/>
    <mergeCell ref="C24:E24"/>
    <mergeCell ref="C20:E20"/>
    <mergeCell ref="C26:E26"/>
    <mergeCell ref="B1:AC1"/>
    <mergeCell ref="B4:D4"/>
    <mergeCell ref="E5:AC5"/>
    <mergeCell ref="E6:AC6"/>
    <mergeCell ref="B6:D6"/>
    <mergeCell ref="E3:AC3"/>
    <mergeCell ref="E4:AC4"/>
    <mergeCell ref="B32:AC32"/>
    <mergeCell ref="B7:AC7"/>
    <mergeCell ref="B2:AC2"/>
    <mergeCell ref="B3:D3"/>
    <mergeCell ref="B5:D5"/>
    <mergeCell ref="B9:E9"/>
    <mergeCell ref="B10:E10"/>
    <mergeCell ref="F10:AC10"/>
    <mergeCell ref="C23:E23"/>
    <mergeCell ref="C28:E28"/>
    <mergeCell ref="C19:E19"/>
    <mergeCell ref="C25:E25"/>
    <mergeCell ref="C21:E21"/>
    <mergeCell ref="B11:AB11"/>
    <mergeCell ref="C29:E29"/>
    <mergeCell ref="C22:E22"/>
    <mergeCell ref="B13:E13"/>
    <mergeCell ref="F12:AC12"/>
    <mergeCell ref="F13:AC13"/>
    <mergeCell ref="B12:E12"/>
    <mergeCell ref="C15:E15"/>
    <mergeCell ref="C14:AC14"/>
  </mergeCells>
  <printOptions horizontalCentered="1"/>
  <pageMargins left="0" right="0" top="0.59055118110236227" bottom="0.39370078740157483" header="0.39370078740157483" footer="0.39370078740157483"/>
  <pageSetup scale="64" orientation="landscape" horizontalDpi="4294967293" r:id="rId1"/>
  <headerFooter>
    <oddFooter>&amp;C&amp;9PLAN OPERATIVO ANUAL, 2025
&amp;P</oddFooter>
  </headerFooter>
  <rowBreaks count="2" manualBreakCount="2">
    <brk id="16" min="1" max="29" man="1"/>
    <brk id="26" min="1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N5 Ejec.POA</vt:lpstr>
      <vt:lpstr>'N5 Ejec.POA'!Área_de_impresión</vt:lpstr>
      <vt:lpstr>'N5 Ejec.POA'!Títulos_a_imprimir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Erick Alvarado</cp:lastModifiedBy>
  <cp:lastPrinted>2025-07-02T21:41:37Z</cp:lastPrinted>
  <dcterms:created xsi:type="dcterms:W3CDTF">2017-12-05T18:01:17Z</dcterms:created>
  <dcterms:modified xsi:type="dcterms:W3CDTF">2025-07-03T14:35:53Z</dcterms:modified>
</cp:coreProperties>
</file>