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4\información publica\diciembre\"/>
    </mc:Choice>
  </mc:AlternateContent>
  <bookViews>
    <workbookView xWindow="-120" yWindow="0" windowWidth="2280" windowHeight="0"/>
  </bookViews>
  <sheets>
    <sheet name="EJECUCION" sheetId="1" r:id="rId1"/>
    <sheet name="Hoja3" sheetId="3" r:id="rId2"/>
  </sheets>
  <definedNames>
    <definedName name="_xlnm.Print_Area" localSheetId="0">EJECUCION!$B$1:$AD$72</definedName>
    <definedName name="_xlnm.Print_Titles" localSheetId="0">EJECUCION!$1:$1</definedName>
  </definedNames>
  <calcPr calcId="162913"/>
</workbook>
</file>

<file path=xl/calcChain.xml><?xml version="1.0" encoding="utf-8"?>
<calcChain xmlns="http://schemas.openxmlformats.org/spreadsheetml/2006/main">
  <c r="J58" i="1" l="1"/>
  <c r="J60" i="1"/>
  <c r="J47" i="1"/>
  <c r="J46" i="1"/>
  <c r="J39" i="1"/>
  <c r="J30" i="1"/>
  <c r="J31" i="1" l="1"/>
  <c r="J26" i="1"/>
  <c r="Z61" i="1" l="1"/>
  <c r="AA61" i="1" s="1"/>
  <c r="W68" i="1" l="1"/>
  <c r="W67" i="1" s="1"/>
  <c r="X68" i="1"/>
  <c r="X67" i="1" s="1"/>
  <c r="Y68" i="1"/>
  <c r="Y67" i="1" s="1"/>
  <c r="V68" i="1"/>
  <c r="V67" i="1" s="1"/>
  <c r="W55" i="1"/>
  <c r="X55" i="1"/>
  <c r="Y55" i="1"/>
  <c r="V55" i="1"/>
  <c r="Y59" i="1"/>
  <c r="X59" i="1"/>
  <c r="W59" i="1"/>
  <c r="V59" i="1"/>
  <c r="Y54" i="1" l="1"/>
  <c r="X54" i="1"/>
  <c r="W54" i="1"/>
  <c r="V54" i="1"/>
  <c r="W45" i="1" l="1"/>
  <c r="X45" i="1"/>
  <c r="Y45" i="1"/>
  <c r="V45" i="1"/>
  <c r="Y36" i="1" l="1"/>
  <c r="X36" i="1"/>
  <c r="W36" i="1"/>
  <c r="V36" i="1"/>
  <c r="W29" i="1"/>
  <c r="X29" i="1"/>
  <c r="Y29" i="1"/>
  <c r="V29" i="1"/>
  <c r="V19" i="1" s="1"/>
  <c r="W20" i="1"/>
  <c r="X20" i="1"/>
  <c r="Y20" i="1"/>
  <c r="V20" i="1"/>
  <c r="Z27" i="1"/>
  <c r="Y19" i="1" l="1"/>
  <c r="Y18" i="1" s="1"/>
  <c r="X19" i="1"/>
  <c r="W19" i="1"/>
  <c r="W18" i="1"/>
  <c r="X18" i="1"/>
  <c r="V18" i="1"/>
  <c r="S18" i="1" l="1"/>
  <c r="U31" i="1" l="1"/>
  <c r="R29" i="1"/>
  <c r="Q29" i="1"/>
  <c r="R19" i="1" l="1"/>
  <c r="R18" i="1" s="1"/>
  <c r="Q19" i="1"/>
  <c r="Q18" i="1" s="1"/>
  <c r="O19" i="1"/>
  <c r="L19" i="1"/>
  <c r="L20" i="1"/>
  <c r="P26" i="1" l="1"/>
  <c r="P31" i="1" l="1"/>
  <c r="O20" i="1"/>
  <c r="Q67" i="1" l="1"/>
  <c r="R68" i="1" l="1"/>
  <c r="R67" i="1" s="1"/>
  <c r="S68" i="1"/>
  <c r="S67" i="1" s="1"/>
  <c r="T68" i="1"/>
  <c r="T67" i="1" s="1"/>
  <c r="Q68" i="1"/>
  <c r="R59" i="1"/>
  <c r="S59" i="1"/>
  <c r="T59" i="1"/>
  <c r="Q59" i="1"/>
  <c r="R55" i="1"/>
  <c r="S55" i="1"/>
  <c r="T55" i="1"/>
  <c r="Q55" i="1"/>
  <c r="R45" i="1"/>
  <c r="S45" i="1"/>
  <c r="T45" i="1"/>
  <c r="Q45" i="1"/>
  <c r="R36" i="1"/>
  <c r="S36" i="1"/>
  <c r="T36" i="1"/>
  <c r="Q36" i="1"/>
  <c r="S29" i="1"/>
  <c r="T29" i="1"/>
  <c r="R20" i="1"/>
  <c r="S20" i="1"/>
  <c r="T20" i="1"/>
  <c r="Q20" i="1"/>
  <c r="T54" i="1" l="1"/>
  <c r="S54" i="1"/>
  <c r="T19" i="1"/>
  <c r="T18" i="1" s="1"/>
  <c r="S19" i="1"/>
  <c r="Q54" i="1"/>
  <c r="R54" i="1"/>
  <c r="N29" i="1"/>
  <c r="N36" i="1" l="1"/>
  <c r="K70" i="1" l="1"/>
  <c r="K71" i="1"/>
  <c r="K69" i="1"/>
  <c r="J68" i="1"/>
  <c r="J67" i="1" s="1"/>
  <c r="K61" i="1"/>
  <c r="K60" i="1"/>
  <c r="K57" i="1"/>
  <c r="K58" i="1"/>
  <c r="K56" i="1"/>
  <c r="J59" i="1"/>
  <c r="J55" i="1"/>
  <c r="K48" i="1"/>
  <c r="J45" i="1"/>
  <c r="K47" i="1"/>
  <c r="K46" i="1"/>
  <c r="K38" i="1"/>
  <c r="K39" i="1"/>
  <c r="K41" i="1"/>
  <c r="K42" i="1"/>
  <c r="K43" i="1"/>
  <c r="K37" i="1"/>
  <c r="J36" i="1"/>
  <c r="J20" i="1"/>
  <c r="J29" i="1"/>
  <c r="K31" i="1"/>
  <c r="K32" i="1"/>
  <c r="K30" i="1"/>
  <c r="K27" i="1"/>
  <c r="K26" i="1"/>
  <c r="J19" i="1" l="1"/>
  <c r="J18" i="1" s="1"/>
  <c r="J54" i="1"/>
  <c r="M45" i="1"/>
  <c r="M68" i="1" l="1"/>
  <c r="M67" i="1" s="1"/>
  <c r="N68" i="1"/>
  <c r="N67" i="1" s="1"/>
  <c r="O68" i="1"/>
  <c r="O67" i="1" s="1"/>
  <c r="L68" i="1"/>
  <c r="L67" i="1" s="1"/>
  <c r="M59" i="1"/>
  <c r="N59" i="1"/>
  <c r="O59" i="1"/>
  <c r="L59" i="1"/>
  <c r="M55" i="1"/>
  <c r="N55" i="1"/>
  <c r="N54" i="1" s="1"/>
  <c r="O55" i="1"/>
  <c r="L55" i="1"/>
  <c r="M54" i="1" l="1"/>
  <c r="L54" i="1"/>
  <c r="O54" i="1"/>
  <c r="N45" i="1" l="1"/>
  <c r="O45" i="1"/>
  <c r="L45" i="1"/>
  <c r="M36" i="1"/>
  <c r="M18" i="1" s="1"/>
  <c r="O36" i="1"/>
  <c r="O18" i="1" s="1"/>
  <c r="L36" i="1"/>
  <c r="M29" i="1"/>
  <c r="O29" i="1"/>
  <c r="L29" i="1"/>
  <c r="M20" i="1"/>
  <c r="N20" i="1"/>
  <c r="N19" i="1" l="1"/>
  <c r="N18" i="1" s="1"/>
  <c r="M19" i="1"/>
  <c r="L18" i="1"/>
  <c r="L17" i="1" s="1"/>
  <c r="K45" i="1" l="1"/>
  <c r="Y17" i="1" l="1"/>
  <c r="Q28" i="3" l="1"/>
  <c r="Q31" i="3" s="1"/>
  <c r="O31" i="3"/>
  <c r="P31" i="3" s="1"/>
  <c r="Q22" i="3"/>
  <c r="Q21" i="3"/>
  <c r="R24" i="3"/>
  <c r="P24" i="3"/>
  <c r="O24" i="3"/>
  <c r="Q14" i="3"/>
  <c r="Q13" i="3"/>
  <c r="Q12" i="3"/>
  <c r="R16" i="3"/>
  <c r="P16" i="3"/>
  <c r="O16" i="3"/>
  <c r="D8" i="3"/>
  <c r="C8" i="3"/>
  <c r="F31" i="3" l="1"/>
  <c r="E31" i="3"/>
  <c r="D31" i="3"/>
  <c r="C31" i="3"/>
  <c r="F25" i="3"/>
  <c r="E22" i="3"/>
  <c r="E21" i="3"/>
  <c r="C25" i="3"/>
  <c r="X17" i="1" l="1"/>
  <c r="W17" i="1" l="1"/>
  <c r="Z43" i="1" l="1"/>
  <c r="Z42" i="1"/>
  <c r="Z41" i="1"/>
  <c r="Z39" i="1"/>
  <c r="Z38" i="1"/>
  <c r="Z37" i="1"/>
  <c r="Z36" i="1" l="1"/>
  <c r="Z71" i="1" l="1"/>
  <c r="Z70" i="1"/>
  <c r="Z69" i="1"/>
  <c r="Z68" i="1"/>
  <c r="Z67" i="1"/>
  <c r="Z60" i="1" l="1"/>
  <c r="Z59" i="1"/>
  <c r="Z58" i="1"/>
  <c r="Z57" i="1"/>
  <c r="Z56" i="1"/>
  <c r="Z55" i="1"/>
  <c r="Z54" i="1"/>
  <c r="Z48" i="1"/>
  <c r="Z47" i="1"/>
  <c r="Z46" i="1"/>
  <c r="Z45" i="1"/>
  <c r="Z32" i="1"/>
  <c r="Z31" i="1"/>
  <c r="Z30" i="1"/>
  <c r="Z29" i="1"/>
  <c r="Z26" i="1"/>
  <c r="Z25" i="1"/>
  <c r="Z24" i="1"/>
  <c r="Z23" i="1"/>
  <c r="Z22" i="1"/>
  <c r="Z21" i="1"/>
  <c r="Z20" i="1"/>
  <c r="Z19" i="1"/>
  <c r="Z18" i="1"/>
  <c r="V17" i="1" l="1"/>
  <c r="U67" i="1" l="1"/>
  <c r="U68" i="1" l="1"/>
  <c r="T17" i="1"/>
  <c r="U55" i="1" l="1"/>
  <c r="U36" i="1" l="1"/>
  <c r="S17" i="1" l="1"/>
  <c r="G7" i="3" l="1"/>
  <c r="L31" i="3"/>
  <c r="L29" i="3"/>
  <c r="L28" i="3"/>
  <c r="L27" i="3"/>
  <c r="L25" i="3"/>
  <c r="J25" i="3"/>
  <c r="D25" i="3"/>
  <c r="E27" i="3"/>
  <c r="R17" i="1" l="1"/>
  <c r="L18" i="3" l="1"/>
  <c r="L14" i="3"/>
  <c r="L12" i="3"/>
  <c r="K18" i="3"/>
  <c r="K16" i="3"/>
  <c r="J16" i="3"/>
  <c r="I7" i="3"/>
  <c r="E10" i="3"/>
  <c r="E14" i="3" s="1"/>
  <c r="C13" i="3"/>
  <c r="D14" i="3" s="1"/>
  <c r="U54" i="1" l="1"/>
  <c r="U18" i="1"/>
  <c r="AC17" i="1"/>
  <c r="Q17" i="1" l="1"/>
  <c r="P60" i="1" l="1"/>
  <c r="O17" i="1" l="1"/>
  <c r="F27" i="3" l="1"/>
  <c r="N17" i="1" l="1"/>
  <c r="C17" i="3" l="1"/>
  <c r="D18" i="3" s="1"/>
  <c r="E5" i="3" l="1"/>
  <c r="E3" i="3" s="1"/>
  <c r="M17" i="1" l="1"/>
  <c r="P59" i="1" l="1"/>
  <c r="U27" i="1"/>
  <c r="P27" i="1"/>
  <c r="AA27" i="1" l="1"/>
  <c r="AB27" i="1" s="1"/>
  <c r="K68" i="1" l="1"/>
  <c r="I67" i="1"/>
  <c r="K59" i="1"/>
  <c r="K55" i="1"/>
  <c r="K36" i="1"/>
  <c r="K29" i="1"/>
  <c r="K20" i="1"/>
  <c r="K19" i="1" l="1"/>
  <c r="K18" i="1" s="1"/>
  <c r="K54" i="1"/>
  <c r="P68" i="1"/>
  <c r="P67" i="1"/>
  <c r="K67" i="1" l="1"/>
  <c r="K17" i="1" s="1"/>
  <c r="P36" i="1" l="1"/>
  <c r="AA36" i="1" s="1"/>
  <c r="AB36" i="1" s="1"/>
  <c r="U56" i="1" l="1"/>
  <c r="U71" i="1" l="1"/>
  <c r="P71" i="1"/>
  <c r="U70" i="1"/>
  <c r="P70" i="1"/>
  <c r="U69" i="1"/>
  <c r="P69" i="1"/>
  <c r="U61" i="1"/>
  <c r="P61" i="1"/>
  <c r="U60" i="1"/>
  <c r="U59" i="1"/>
  <c r="U58" i="1"/>
  <c r="P58" i="1"/>
  <c r="U57" i="1"/>
  <c r="P57" i="1"/>
  <c r="P56" i="1"/>
  <c r="P55" i="1"/>
  <c r="U48" i="1"/>
  <c r="P48" i="1"/>
  <c r="U47" i="1"/>
  <c r="P47" i="1"/>
  <c r="U46" i="1"/>
  <c r="P46" i="1"/>
  <c r="U45" i="1"/>
  <c r="P45" i="1"/>
  <c r="U43" i="1"/>
  <c r="P43" i="1"/>
  <c r="U42" i="1"/>
  <c r="P42" i="1"/>
  <c r="U41" i="1"/>
  <c r="P41" i="1"/>
  <c r="U39" i="1"/>
  <c r="P39" i="1"/>
  <c r="U38" i="1"/>
  <c r="P38" i="1"/>
  <c r="U37" i="1"/>
  <c r="P37" i="1"/>
  <c r="Z33" i="1"/>
  <c r="U33" i="1"/>
  <c r="P33" i="1"/>
  <c r="U32" i="1"/>
  <c r="P32" i="1"/>
  <c r="AA31" i="1"/>
  <c r="U30" i="1"/>
  <c r="P30" i="1"/>
  <c r="U29" i="1"/>
  <c r="P29" i="1"/>
  <c r="U26" i="1"/>
  <c r="U25" i="1"/>
  <c r="P25" i="1"/>
  <c r="U24" i="1"/>
  <c r="P24" i="1"/>
  <c r="AA24" i="1" s="1"/>
  <c r="U23" i="1"/>
  <c r="P23" i="1"/>
  <c r="AA23" i="1" s="1"/>
  <c r="U22" i="1"/>
  <c r="P22" i="1"/>
  <c r="AA22" i="1" s="1"/>
  <c r="U21" i="1"/>
  <c r="P21" i="1"/>
  <c r="AA21" i="1" s="1"/>
  <c r="U20" i="1"/>
  <c r="P20" i="1"/>
  <c r="U19" i="1"/>
  <c r="P19" i="1"/>
  <c r="AA25" i="1" l="1"/>
  <c r="AA20" i="1"/>
  <c r="AA26" i="1"/>
  <c r="AB26" i="1" s="1"/>
  <c r="AA46" i="1"/>
  <c r="AB46" i="1" s="1"/>
  <c r="AA58" i="1"/>
  <c r="AB58" i="1" s="1"/>
  <c r="P18" i="1"/>
  <c r="AA42" i="1"/>
  <c r="AB42" i="1" s="1"/>
  <c r="AA56" i="1"/>
  <c r="AB56" i="1" s="1"/>
  <c r="P54" i="1"/>
  <c r="AA19" i="1"/>
  <c r="AB19" i="1" s="1"/>
  <c r="AB23" i="1"/>
  <c r="AA32" i="1"/>
  <c r="AB32" i="1" s="1"/>
  <c r="AB21" i="1"/>
  <c r="AB25" i="1"/>
  <c r="AA30" i="1"/>
  <c r="AB30" i="1" s="1"/>
  <c r="AA47" i="1"/>
  <c r="AB47" i="1" s="1"/>
  <c r="AA39" i="1"/>
  <c r="AB39" i="1" s="1"/>
  <c r="AA38" i="1"/>
  <c r="AB38" i="1" s="1"/>
  <c r="AA57" i="1"/>
  <c r="AB57" i="1" s="1"/>
  <c r="AA70" i="1"/>
  <c r="AB70" i="1" s="1"/>
  <c r="AA59" i="1"/>
  <c r="AB59" i="1" s="1"/>
  <c r="AA33" i="1"/>
  <c r="AB33" i="1" s="1"/>
  <c r="AB24" i="1"/>
  <c r="AA29" i="1"/>
  <c r="AA41" i="1"/>
  <c r="AB41" i="1" s="1"/>
  <c r="AA43" i="1"/>
  <c r="AB43" i="1" s="1"/>
  <c r="AB61" i="1"/>
  <c r="AA37" i="1"/>
  <c r="AB37" i="1" s="1"/>
  <c r="AA48" i="1"/>
  <c r="AB48" i="1" s="1"/>
  <c r="AA69" i="1"/>
  <c r="AB69" i="1" s="1"/>
  <c r="AB22" i="1"/>
  <c r="AA45" i="1"/>
  <c r="AA55" i="1"/>
  <c r="AA60" i="1"/>
  <c r="AB60" i="1" s="1"/>
  <c r="AA71" i="1"/>
  <c r="AB71" i="1" s="1"/>
  <c r="P17" i="1" l="1"/>
  <c r="AB55" i="1"/>
  <c r="U17" i="1"/>
  <c r="AA54" i="1"/>
  <c r="AA67" i="1"/>
  <c r="AB67" i="1" s="1"/>
  <c r="AA68" i="1"/>
  <c r="Z17" i="1"/>
  <c r="AB68" i="1" l="1"/>
  <c r="AB54" i="1"/>
  <c r="AA17" i="1"/>
  <c r="I54" i="1"/>
  <c r="AB45" i="1"/>
  <c r="I20" i="1"/>
  <c r="AB20" i="1"/>
  <c r="AB29" i="1"/>
  <c r="AB17" i="1" l="1"/>
  <c r="AE68" i="1" l="1"/>
  <c r="AE67" i="1"/>
  <c r="AE59" i="1"/>
  <c r="AE54" i="1"/>
  <c r="AE55" i="1"/>
  <c r="AE36" i="1"/>
  <c r="AE19" i="1"/>
  <c r="AE45" i="1"/>
  <c r="AE18" i="1" l="1"/>
  <c r="AB18" i="1" l="1"/>
  <c r="I18" i="1" l="1"/>
  <c r="I17" i="1" l="1"/>
  <c r="AB31" i="1" l="1"/>
</calcChain>
</file>

<file path=xl/comments1.xml><?xml version="1.0" encoding="utf-8"?>
<comments xmlns="http://schemas.openxmlformats.org/spreadsheetml/2006/main">
  <authors>
    <author>Silvia Garcia</author>
  </authors>
  <commentList>
    <comment ref="L25" authorId="0" shapeId="0">
      <text>
        <r>
          <rPr>
            <b/>
            <sz val="9"/>
            <color indexed="81"/>
            <rFont val="Tahoma"/>
            <family val="2"/>
          </rPr>
          <t>Silvia Garcia:</t>
        </r>
        <r>
          <rPr>
            <sz val="9"/>
            <color indexed="81"/>
            <rFont val="Tahoma"/>
            <family val="2"/>
          </rPr>
          <t xml:space="preserve">
</t>
        </r>
      </text>
    </comment>
  </commentList>
</comments>
</file>

<file path=xl/sharedStrings.xml><?xml version="1.0" encoding="utf-8"?>
<sst xmlns="http://schemas.openxmlformats.org/spreadsheetml/2006/main" count="256" uniqueCount="138">
  <si>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</si>
  <si>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</si>
  <si>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</si>
  <si>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</si>
  <si>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</si>
  <si>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</si>
  <si>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</si>
  <si>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</si>
  <si>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</si>
  <si>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</si>
  <si>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</si>
  <si>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</si>
  <si>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</si>
  <si>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</si>
  <si>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</si>
  <si>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</si>
  <si>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TOTAL PROGRAMA </t>
  </si>
  <si>
    <t>Documento</t>
  </si>
  <si>
    <t xml:space="preserve">Documento </t>
  </si>
  <si>
    <t>Evento</t>
  </si>
  <si>
    <t xml:space="preserve">Evento </t>
  </si>
  <si>
    <t xml:space="preserve">PROGRAMA 13: GESTIÓN DE LA INTEGRACIÓN ECONÓMICA Y COMERCIO EXTERIOR </t>
  </si>
  <si>
    <t>Proceso  de adhesión al TLC con Corea</t>
  </si>
  <si>
    <t>Continuación de la negociación e implementación del TLC con Canadá</t>
  </si>
  <si>
    <t>Negociación del TLC con Reino Unido</t>
  </si>
  <si>
    <t>Ampliación del  AAP con Cuba</t>
  </si>
  <si>
    <t>Ampliación del  AAP con Belice</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</si>
  <si>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</si>
  <si>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</si>
  <si>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</si>
  <si>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</si>
  <si>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</si>
  <si>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</si>
  <si>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</si>
  <si>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Misiones Comerciales</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</si>
  <si>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</si>
  <si>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</si>
  <si>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</si>
  <si>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</si>
  <si>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</si>
  <si>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</si>
  <si>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</si>
  <si>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</si>
  <si>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</si>
  <si>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</si>
  <si>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</si>
  <si>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</si>
  <si>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</si>
  <si>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</si>
  <si>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</si>
  <si>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 xml:space="preserve">UNIDAD DE APOYO AL COMERCIO EXTERIOR  Y LA INTEGRACIÓN </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</si>
  <si>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</si>
  <si>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</si>
  <si>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</si>
  <si>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</si>
  <si>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</si>
  <si>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</si>
  <si>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</si>
  <si>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SEGUIMIENTO MENSUAL Y CUATRIMESTRAL  DE EJECUCIÓN DE METAS FÍSICAS </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</si>
  <si>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</si>
  <si>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</si>
  <si>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</si>
  <si>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</si>
  <si>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</si>
  <si>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</si>
  <si>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</si>
  <si>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 xml:space="preserve">Negociaciones de acuerdos comerciales y de inversión para el mejoramiento de las condiciones relacionadas con el comercio y crear nuevos nichos de mercados y movimiento de capitales </t>
  </si>
  <si>
    <t xml:space="preserve">Negociaciones para mejoramiento de las condiciones establecidas en los acuerdos comerciales vigentes </t>
  </si>
  <si>
    <t>Implementación de la Unión Aduanera  Guatemala - Honduras</t>
  </si>
  <si>
    <t>Potencializar los proyectos de asistencia técnica a Guatemala</t>
  </si>
  <si>
    <t>Gestión de acuerdos comerciales internacionales vigentes para Guatemala, a beneficio de productores, exportadores, importadores y la recaudación tributaria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</si>
  <si>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</si>
  <si>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</si>
  <si>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</si>
  <si>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</si>
  <si>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</si>
  <si>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 xml:space="preserve">Adhesión de El Salvador </t>
  </si>
  <si>
    <t>Acuerdos y convenios comerciales negociados y suscritos para beneficio del sector exportador</t>
  </si>
  <si>
    <t>Informes de gestión en el marco de los acuerdos ante
la Organización Mundial del Comercio (OMC) para beneficio del sector empresarial</t>
  </si>
  <si>
    <t>Ferias y misiones en beneficio de empresarios exportadores para el desarrollo comercial</t>
  </si>
  <si>
    <t>Informes sobre estrategias de negocios y atracción de inversiones extranjeras para beneficio del sector empresarial</t>
  </si>
  <si>
    <t>Administración  de Acuerdos Comerciales Internacionales</t>
  </si>
  <si>
    <t>Aplicación de acuerdos comerciales internacionales
vigentes para Guatemala, a beneficio de productores,
exportadores, importadores y la recaudación tributaria</t>
  </si>
  <si>
    <t>Documentos para la prevención y solución de
controversias comerciales internacionales, en el marco de la Organización Mundial del Comercio, Tratados de libre comercio vigentes y la Integración Centroamericana</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</si>
  <si>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</si>
  <si>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</si>
  <si>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</si>
  <si>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</si>
  <si>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 xml:space="preserve">Perfeccionamiento de la negociación de El Salvador a la Integración Profunda Guatemala -Honduras </t>
  </si>
  <si>
    <t>Análisis y estadísticas económicas y comerciales por socio comercial o región, producto, regímenes especiales, sectores o clasificaciones económicas</t>
  </si>
  <si>
    <t>p</t>
  </si>
  <si>
    <t>j</t>
  </si>
  <si>
    <t>g</t>
  </si>
  <si>
    <t>m</t>
  </si>
  <si>
    <t>sde</t>
  </si>
  <si>
    <t xml:space="preserve">% DE EJECUCIÓN </t>
  </si>
  <si>
    <t xml:space="preserve">% DE EJECUCIÓN
</t>
  </si>
  <si>
    <t>EJECUCIÓN MENSUAL, CUATRIMESTRAL Y ANUAL,  POA 2024</t>
  </si>
  <si>
    <t>PRESUPUESTO VIGENTE 2024     EN  Q.</t>
  </si>
  <si>
    <t xml:space="preserve">        MINISTERIO DE ECONOMÍA 
MATRIZ DE PLANIFICACIÓN,  POA 2024</t>
  </si>
  <si>
    <t xml:space="preserve">Vinculación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Resultado Estratégico de Desarrollo: RED 1. Para el 2032, se ha disminuido la pobreza a y pobreza  extrema con énfasis en los departamentos priorizados en 20 puntos porcentuales. (de 2014 a 2032 en: pobreza extrema*/  pobreza**;Alta Verapaz:  53.6  a 26.8  * /29.50   a  14.75 ; Sololá: 39.9  a 19.95 *  /  41.10  a  20.55;  Totonicapán:   41. 1  a 20.55 *  / 36.40  a 18.2; Huehuetenango:  28.6 a 14.3    *  /     45.20   a   22.6; Quiché   41.8 a 20.9   *  /  32.90  a   16.40; Chiquimula  41.1  a 20.55  * / 29.50  a   14.75)
Para el 2024 se ha disminuido la pobreza y progresa extrema  con énfasis en los departamentos priorizados en 27.8 puntos porcentuales (Departamentos priorizados: Alta Verapaz, Sololá, Totonicapán, Huehuetenango, Quiché, Chiquimula) Para el 2024, se ha disminuido la pobreza y pobreza extrema con énfasis en los departamentos priorizados, en 27.8 puntos porcentuales (Departamentos priorizados: Alta Verapaz, Sololá, Totonicapán, Huehuetenango, Quiché, Chiquimula). RED 2. Para el año 2024 se ha incrementado la formalidad del empleo en el 2.5 puntos porcentuales ( de 32.6% en  2019  a 35.1% en 2024)
</t>
  </si>
  <si>
    <t>PRESUPUESTO VIGENTE 2024      EN  Q.</t>
  </si>
  <si>
    <t>PRESUPUESTO VIGENTE 2024    EN  Q.</t>
  </si>
  <si>
    <t xml:space="preserve">0% DE EJECUCIÓN
</t>
  </si>
  <si>
    <r>
      <rPr>
        <b/>
        <sz val="10"/>
        <rFont val="Times New Roman"/>
        <family val="1"/>
      </rPr>
      <t>% DE EJECUCIÓN</t>
    </r>
    <r>
      <rPr>
        <sz val="8"/>
        <rFont val="Times New Roman"/>
        <family val="1"/>
      </rPr>
      <t xml:space="preserve">
</t>
    </r>
  </si>
  <si>
    <t>Negociaciones  para Facilitación del Comercio, libre movilidad de mercancías, bienes, servicios e inversiones, compatibilidad tributaria, reconocimiento, registros, legislación centroamericana, propiedad intelectual, armonización arancelaria</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</si>
  <si>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</si>
  <si>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</si>
  <si>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PRESUPUESTO APROBADO DECRETO 54-2022 PARA EL EJERCICIO FISCAL 2023, VIGENTE PARA EL AÑO 2024.</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</si>
  <si>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</si>
  <si>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Número de certificados de adjudicación, resoluciones de proceso de verificación y notificaciones en  materia comercial emitidos</t>
  </si>
  <si>
    <t>Feb</t>
  </si>
  <si>
    <t xml:space="preserve">Seguimiento a los arbitrajes de inversión que se encuentran activos en contra de la República de Guatemala. Se dio seguimiento al proceso de ejecución de laudo a favor de la República de Guatemala. Se dio seguimiento al proceso de conciliación. Se dio seguimiento a los procesos de evaluación de diversos expertos nacionales e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</si>
  <si>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2024.</t>
  </si>
  <si>
    <t>Acuerdos y convenios comerciales suscritos a través de las negociaciones comerciales con diferentes países</t>
  </si>
  <si>
    <t>MODIFICACIÓN DE METAS</t>
  </si>
  <si>
    <t>0</t>
  </si>
  <si>
    <t>1</t>
  </si>
  <si>
    <t>Seguimiento de la 13a. Conferencia Ministerial de la OMC realizada en Abu Dabi Emiratos Arabes Unidos, revisión de Declaraciones y aprobación de Acuerdo Subvenciones a la Pesca (2) y Acuerdo de Facilitación de las Inversiones para el Desarrollo; Se sostuvo una reunión con el Ministerio de Relaciones Exteriores, con el objetivo de dar seguimiento al "Protocolo de Enmienda del Acuerdo de Marrakech", específicamente en el Acuerdo sobre Subvenciones a la Pesca, en el marco de la OMC; Seguimiento al proceso de actualización del texto vigente del Acuerdo de Promoción y Protección Recíproca de Inversiones  con  Argentina.</t>
  </si>
  <si>
    <t>Se celebro reunión de la mes de seguridad del Proceso de Integración Profunda para garantizar la seguridad en los Puestos Fronterizos Honduras - Guatemala; Se celebró reunión de las mesas de Migración de Honduras y Guatemala para evaluar mejoras propuesta en la infraestructura del paso migratorio en los puestos fronterizos integrados entre Honduras y Guatemala; Se celebró una reunión con las autoridades de Honduras, para acordar las excepciones generales que por razón de la inclusión de El Salvador se estaran implementando, evitando retrocesos a los beneficios alcanzados en el comercio Guatemala - Honduras.</t>
  </si>
  <si>
    <t>Notificación sobre medidas relacionadas con prácticas desleales de comercio y remedios comerciales; Tema agrícola comercio en importaciones de Guatemala de productos agrícolas sujetos a licencias de importación; En el marco de los acuerdos abarcados por la Organización Mundial del Comercio; Notificaciones en asuntos agrícolas y prácticas desleales de comercio.</t>
  </si>
  <si>
    <t>Suscripción del Protocolo de Adhesión de Guatemala al TLC Centroamérica - Corea, celebrada el 8 de enero de 2024; Se sostuvo una reunión con el Ministerio de Relaciones Exteriores, en seguimiento a la adhesión al Protocolo de Enmienda del Acuerdo de Marrakech por el que se establece la Organización Mundial del Comercio “Acuerdo sobre Subvenciones a la Pesca”; Se realizó una reunión de coordinación con el embajador de Guatemala en Perú, con el objetivo de coordinar la propuesta presentada por Guatemala para reiniciar las gestiones de aceleración al proceso interno peruano a fin de aprobar y ratificar el TLC; se sostuvo la primera reunión técnica entre representantes de Guatemala y Perú; con el objetivo de analizar, evaluar y elaborar una hoja de ruta para determinar el proceso de aprobación y ratificación del Tratado de Libre Comercio por parte del Perú.</t>
  </si>
  <si>
    <t>Durante el Foro de Directores de Integración Económia, se celebró la reunión para validar el Plan de Trabajo Anual de las Presidencias Protempores Honduras y Nicaragua para continuar con los temas de Integración Económica Centroamericana, se celebraron reuniones del grupo de Facilitación del comercio correspondiente a la Primera Ronda de Unión Aduanera Centroamericana; Se sostuvo una reunión de coordinadores de registro para el perfeccionamiento de la matriz que establece los distintos factores que activan un alerta dentro del Sistema Integral de alerta Temprana para el envío de mercancías en los países centroamericanos; Se celebró una reunión para continuar la negociación del Reglamento Técnico Centroamericano de Productos Cárnicos;se participó en  la reunión extraordinaria del Comité Aduanero, para acordar los artículos pendientes del Código Aduanero Centroamericano así como su reglamento, habiendo alcanzado consenso en ellos; se llevo a cabo la reunión del Grupo Técnico Centroamericano de Aranceles donde se negoció por última vez la propuesta de Costa Rica para la apertura de papa para uso industrial así como su reducción de arancel unilateral para Costa Rica, se acordó la apertura arancelaria; se celebró el II Encuentro de Comités Nacionales de Facilitación de Comercio en el cual se conocieron las mejores prácticas de los Comités Nacionales de la región; se celebró la reunión del Consejo de Ministros de Integración Económica Centroamericana, en la que se aprobó el Proyecto ECOTRADE que contiene el nuevo ciclo de cooperación de la Unión Europea.</t>
  </si>
  <si>
    <t>Se celebraron reuniones de la instancia de coordinadores del proceso de Integración Profunda para la incorporación de El Salvador; Se celebró reunión de la mesa técnica de Migración para evaluar el proyecto de mejora de las instalaciones para el paso migratorio de pilotos y personas en los Puestos Fronterizos Integrados entre Honduras y Guatemala; Se celebró reunión de la Instancia Ministerial para establecer fechas para el establecimiento de puestos fronterizos integrados entre Guatemala y El Salvador, asi como la entrada en vigencia de la FYDUCA para El Salvador en su uso para el comercio entre los países parte; se llevo a cabo la reunión de coordinadores del Proceso de Integración Profunda, donde se acordaron las excepciones generales para la construcción de una lista común de mercancías en libre circulación que cubre el comercio de los 3 países; Se celebró la reunión de Instancia Ministerial en donde se ratificaron actos administrativos, para aprobar las excepciones generales a la libre circulación que se estarán aplicando al comercio entre Guatemala, Honduras y El Salvador.</t>
  </si>
  <si>
    <t xml:space="preserve">1. Participación en facilitación sobre el Organo de Apelación OMC; 2. Reunión de Trabajo técnico sobre el proceso de reforma de solución de diferencias OMC. 3. Reunión de Trabajo técnico sobre el proceso de reforma de solución de diferencias OMC. </t>
  </si>
  <si>
    <t>1. Seminario Temático sobre la Reducción del Costo de Servicios de Remesas 2. Curso de formación sobre Sistema de Conciliación y Arbitraje de la OMPI. 3. Evento Nacional Master Class para Músicos dentro del Proyecto Plan Subregional de Industrias Creativas - patrocinado por OMPI 4. Capacitación a la SAT sobre valoración en aduanas, licencias de importanción y ADPIC. 5. Conversatorio: Propiedad Intelectual Desarrollo Sostenible para todos. 6. Taller sobre el Acuerdo Facilitación de las Inversiones para el Desarrollo; 7. Taller sobre las Disciplinas Reglamentación Nacional en el ámbito de los Servicios; 8. Taller nacional de la OMC sobre Medidas Sanitarias y Fitosanitarias; Obstaculos Técnicos al Comercio.</t>
  </si>
  <si>
    <t>1. Comité de Alto Nivel de Facilitación del Comercio 2. Presentación del Manejo y Aprovechamiento de RICE 3. Comité Técnico Nacional de Facilitación del Comercio 4. Taller de Evaluación del Programa de Promoción Comercial del Ministerio de Economía. 5. Feria de Oportunidades departamento de Izabal. 6. Participación en III Rueda Internacional de Negocios 7. Gira de Posicionamietno del Sector Servicios en Miami, Florida. 8. Participación en Día Nacional del Avicultor 9. Reunión de Acciones de Promoción Comercial con las Embajadas acreditadas en Guatemala. 10. Participación en VIII Reunión de Ministros de Centroamérica y República Dominicana encargados de la Propiedad Intelectual, titulada "La Propiedada Intelectual como eje transversal de desarrollo". 11. “Acompañamiento del Sector Productivo Nacional en la exhibición de sus productos” en el Hotel Hyatt Centric Guatemala, en el desarrollo de las actividades de la VIII Reunión de Ministros de Centroamérica y República Dominicana encargados de la Propiedad Intelectual, titulada “La Propiedad Intelectual como eje transversal de desarrollo”. 12. Reunión Ordinaria 01-2024 de Consejo Nacional de Promoción de Exportaciones (CONAPEX) en el Palacio Nacional de la Cultura de la Ciudad de Guatemala, Guatemala. 13. Presentación del plan de promoción comercial a mercados internacionales por parte del Ministerio de Economía. 14. Beauty Istambul 2024 en Estambul, Turkiye.</t>
  </si>
  <si>
    <t>1. Estudio de las relaciones comerciales Guatemala-Perú para probar los beneficios comerciales de poner en vigencia el TLC entre ambas naciones. 2. Análisis sobre la participación de Guatemala en una Feria de Australia. 3. Análisis sobre el funcionamiento del programa de pequeñas y medianas empresas en ALADI. 4. Listado de productos en los que podrían estar interresados los empresarios coreanos que vendrán a Guatemala. 5. Ordenamiento de base de datos de empresas para invitar al taller sobre evaluación de la actividad de exportaciones del Ministerio de Economía. 6. Documento de investigación sobre precios y costos estimados para la participación en ferias internacionales de los años 2025, 2026 y 2027.  7. Análisis de las relaciones comerciales y el Acuerdo de Alcance Parcial de Guatemala con Trinidad y Tobago. 8. Reunión sobre las acciones de Promoción Comercial del Sector Productivo Nacional. 9. Informe de Reunión de Acciones de Promoción Comercial con las Embajadas acreditadas en Guatemala. 10. Informe sobre Reunión Ordinaria 01-2024 de Consejo Nacional de Promoción de Exportaciones –CONAPEX- 11. Informe sobre la VIII Reunión de Ministros de Centroamérica y República Dominicana encargados de la Propiedad Intelectual, titulada "La Propiedada Intelectual como eje transversal de desarrollo". 12. Informe sobre Presentación del plan de promoción comercial a mercados internacionales por parte del Ministerio de Economía. 13. Informe de participación en la Feria de la Asociación de Fabricantes de Marcas Privadas (Private Label Manufacturers Association -PLMA-) en Chicago, Illinois, Estados Unidos. 14. Informe sobre el Lanzamiento del Plan de Acción de Promoción Comercial e Imagen Comercial 2025.</t>
  </si>
  <si>
    <t xml:space="preserve">Se reportan 939 metas las cuales se integro con  cuestionarios EUR1 69, 386 EUR1 Sustitutivos, 455 Certificados de Taiwan y 29 Opiniones Técnicas. </t>
  </si>
  <si>
    <r>
      <t>Se alcanzó la metas de 143 asesorias integradas de la siguiente forma: 104 personas que fueron atendidas en los temas de verificación de Origen,  2</t>
    </r>
    <r>
      <rPr>
        <b/>
        <sz val="10"/>
        <rFont val="Times New Roman"/>
        <family val="1"/>
      </rPr>
      <t xml:space="preserve"> </t>
    </r>
    <r>
      <rPr>
        <sz val="10"/>
        <rFont val="Times New Roman"/>
        <family val="1"/>
      </rPr>
      <t>en MSF, en Contingentes Arancelarios se efectuó 32 asesoría las cuales fueron resueltas por el personal de la DACE y 7 de MAYNA.</t>
    </r>
  </si>
  <si>
    <r>
      <rPr>
        <b/>
        <sz val="10"/>
        <rFont val="Times New Roman"/>
        <family val="1"/>
      </rPr>
      <t xml:space="preserve">Informes Mensuales: </t>
    </r>
    <r>
      <rPr>
        <sz val="10"/>
        <rFont val="Times New Roman"/>
        <family val="1"/>
      </rPr>
      <t xml:space="preserve"> (12) Informe de Comercio Exterior, (25) Informe de Producto, (22) Informes de Capítulo
</t>
    </r>
    <r>
      <rPr>
        <b/>
        <sz val="10"/>
        <rFont val="Times New Roman"/>
        <family val="1"/>
      </rPr>
      <t>Informes Anuales:</t>
    </r>
    <r>
      <rPr>
        <sz val="10"/>
        <rFont val="Times New Roman"/>
        <family val="1"/>
      </rPr>
      <t xml:space="preserve">  (13) Evaluaciones Comerciales, (1) Informe Comercio Exterior
</t>
    </r>
    <r>
      <rPr>
        <b/>
        <sz val="10"/>
        <rFont val="Times New Roman"/>
        <family val="1"/>
      </rPr>
      <t>Informes a Demanda:</t>
    </r>
    <r>
      <rPr>
        <sz val="10"/>
        <rFont val="Times New Roman"/>
        <family val="1"/>
      </rPr>
      <t xml:space="preserve"> (106) Perfiles de País</t>
    </r>
  </si>
  <si>
    <r>
      <rPr>
        <b/>
        <sz val="10"/>
        <rFont val="Times New Roman"/>
        <family val="1"/>
      </rPr>
      <t xml:space="preserve">Informes Mensuales: </t>
    </r>
    <r>
      <rPr>
        <sz val="10"/>
        <rFont val="Times New Roman"/>
        <family val="1"/>
      </rPr>
      <t xml:space="preserve"> (11) Barómetro Cámara de Industria - Sector Lácteo, (30) Ficha Contacto, (11) Estudio de Industria, (6) Estudios Especializados de Tendencia, (14) Mercados Internacionales
</t>
    </r>
    <r>
      <rPr>
        <b/>
        <sz val="10"/>
        <rFont val="Times New Roman"/>
        <family val="1"/>
      </rPr>
      <t>Informes Anuales:</t>
    </r>
    <r>
      <rPr>
        <sz val="10"/>
        <rFont val="Times New Roman"/>
        <family val="1"/>
      </rPr>
      <t xml:space="preserve">  (4) Informe por Región</t>
    </r>
  </si>
  <si>
    <r>
      <rPr>
        <b/>
        <sz val="10"/>
        <rFont val="Times New Roman"/>
        <family val="1"/>
      </rPr>
      <t>Informes Semanales:</t>
    </r>
    <r>
      <rPr>
        <sz val="10"/>
        <rFont val="Times New Roman"/>
        <family val="1"/>
      </rPr>
      <t xml:space="preserve">  (52) Informe Económico Semanal, (33) Análisis Prospectivo - Análisis de Medios; (6) Análisis Específicos de Eventos Coyunturales
</t>
    </r>
    <r>
      <rPr>
        <b/>
        <sz val="10"/>
        <rFont val="Times New Roman"/>
        <family val="1"/>
      </rPr>
      <t>Informes Mensuales:</t>
    </r>
    <r>
      <rPr>
        <sz val="10"/>
        <rFont val="Times New Roman"/>
        <family val="1"/>
      </rPr>
      <t xml:space="preserve"> (8) Informe de Inflación, (1) Presentación Carga Tributaia, (6) Reporte de Vino, (5) Reporte de Aceite de Palma
</t>
    </r>
    <r>
      <rPr>
        <b/>
        <sz val="10"/>
        <rFont val="Times New Roman"/>
        <family val="1"/>
      </rPr>
      <t xml:space="preserve">Informes Trimestrales: </t>
    </r>
    <r>
      <rPr>
        <sz val="10"/>
        <rFont val="Times New Roman"/>
        <family val="1"/>
      </rPr>
      <t xml:space="preserve">(7) Balanzas Comerciales 
</t>
    </r>
    <r>
      <rPr>
        <b/>
        <sz val="10"/>
        <rFont val="Times New Roman"/>
        <family val="1"/>
      </rPr>
      <t>A Solicitud:</t>
    </r>
    <r>
      <rPr>
        <sz val="10"/>
        <rFont val="Times New Roman"/>
        <family val="1"/>
      </rPr>
      <t xml:space="preserve"> (1) Presentación Relación Bilateral GT- España, (1) Presentación Tendencias Económicas; (1) Cuestionario de Diligencia Debida del Minfin para los Bonos del Tesoro; (1) Presentación para la Conmemoración 18 años del RD-CAFTA; (1) Informe de Actividad Exportadora y Maquila; (1) Perfil Económico CARICOM 102024; (1) Relación Bilateral de Guatemala – Países Priorizados; (1) Respuestas ODS; (1) Importaciones de Guatemala y Perú para el período 2021-2024; (1) Listado Concatenado de exportaciones con destino a México; (1) Situación del Sector MIPYMES Empresas Exportadoras 2023; (1) Presentación sobre el Análisis del Impacto de las Importaciones; (1) Datos de exportaciones e importaciones de la Unión Europea derivado del reglamento de deforestación; (1) Análisis del comportamiento de las exportaciones de Guatemala para Comunicación Social; (1) Informe de Comercio con Siria y  Asia Occidental; (1) Importaciones Origen de Maíz Amarillo; (3) Resumen Informe Económico Semanal; (1) Presentación Línea de Trabajo 4: Vinculación y Recursos para el Grupo de Inteligencia de Inversión; (1) Análisis relación comercial Cuba; (1) Informe situación comercial carne de pollo (Congreso); (1) Respuesta a resolución PDH-2024-7166 de la Procuraduría de los Derechos Humanos; (1) Infografía Acuerdo de Alcance Parcial; (1) Infografía Artículos de Vestuario; (1) Infografía Café; (1) Informe Requisitos de admisibilidad para exportar café sin tostar ni descafeinar desde Guatemala hacia China; (1) Estudio Contrabando de pollo; (1) Matriz de propuesta de frentes de priorización; (1) Actualización de documentos de servicios; (1) Informe de precios de gas licuado; (1) Datos comerciales y de inversión de Guatemala con Corea; (1) Informe de Contingente Maiz Amarillo</t>
    </r>
  </si>
  <si>
    <t>1. Informe semanal sobre el estado de los temas de negociación OMC 2. Informe finanicero solicitado por el Viceministro de Economía 3. Informe final de la 13° Conferencia Ministerial de la OMC Abu Dabi 4. Informe preparatorio de la 13° Conferencia Ministerial de OMC Abu Dabi 5. Carpetas de trabajo de la 13° Conferencia Ministerial de OMC Abu Dabi 6. Informe de la situcación de la Misión OMC. 7.Informe de videoconferencia con VM Marroquín 8. Informe sobre actividades y cursos de asistencia técnica. 9. Informe del estado de los temas de temas de negociación OMC 10. Informe sobre actividades y cursos de asistencia técnica OMPI. 11. Informe mensual del trabajo de la Misión OMC. 12. Informes técnicos de seguimiento a temas OMC, entregados a contrapartes en capital. 13. Documentos de soporte por regularización mensual de gastos de funcionamiento de la Misión. 14. Informe mensual del trabajo de la Misión OMC 15. Informes técnicos de seguimiento a temas OMC, entregados a contrapartes en capital. 16. Documentos de soporte por regularización mensual de gastos de funcionamiento de la Misión. 17. Informe mensual del trabajo de la Misión OMC. 18. Informes técnicos de seguimiento a temas OMC correspondientes a la participación del Viceministro en el Foro Público. 19. Informe mensual del trabajo de la Misión OMC 20. Informes técnicos de seguimiento a temas OMC correspondientes a la participación del Viceministro en el Comité de Facilitación del Comercio, 21. Informe mensual del trabajo de la Misión OMC 22. Informes técnicos de seguimiento a temas OMC correspondientes a la participación del Viceministro en el Comité de Facilitación del Comercio, 23. Informe mensual del trabajo de la Misión OMC 24. Informe del Consejo General</t>
  </si>
  <si>
    <t>1. Reunión sobre subsidios a la pesca 2. Reunión del Grupo de Trabajo sobre Reglamentación Nacional 3. Comité de Comercio de Servicios Financieros 4. Reunión de Comité Obstaculos Técnicos al Comercio 5. Reunión del Comité de Observancia OMPI 6. Reunión del Comité de Asuntos Presupuestarios y Administrativos de la OMC 7. Reunión de la Iniciativa Conjunta sobre Facilitación de las Inversiones para el Desarrollo 8. Sesión sobre experiencias durante COVID 19 y el Comercio de Servicios TICs 9. Reunión informal del Consejo de los ADPIC  10. Reunión de plurilateral de Comercio Electrónico OMC 11. Reunión Comité de Medidas Sanitarias y Fitosanitarias 12. Reunión del Consejo General de la OMC previo a CM13 13. Reunión Comité de Desarrollo  Sesión de Pequeñas Economías OMC 14. Reunión Consejo de Comercio de Servicios 15. Reunión del Organo de Solución de Diferencias 16. Reunión Comité de Comercio y Desarrollo 17. Reunión Comité de Comercio y Medio Ambiente 18. Sesión del Grupo de Trabajo del Trato de Cooperación en materia de Patentes 19. Reunión Comité de Agricultura 20. Sesión de Información sobre Indicaciones Geográficas 21.Sesión de Información sobre Marcas País OMPI 22. Reunión del Comité de Acceso a Mercados 23. Reunión de negociación del Documento Resultante de la CM13 24. 47ª Sesión del Comité Permanente sobre el Derecho de Marcas, Diseños Industriales e Indicaciones Geográficas 25. Reunión del Consejo General de la OMC posterior a CM13 26. Reunión dialogo de tecnologías de vanguardia OMPI 27. Reunión Informativa de la Conferencia Diplomática sobre Recursos Genéticos y Propiedad Intelectual 28. Reunión del Comité de Compromisos Específicos en materia de Servicios 29. Dialogo Informal sobre Contaminación por Plásticos 30. Reunión Subcomité sobre Países Menos Avanzados 31. Reunión del Comité de Acuerdos Comerciales Regionales 32. Reunión del Comité de Comercio y Desarrollo 33. Reunión del Comité de Facilitación de Comercio 34. 45 va Sesión del Comité Permanente de Derecho de Autor y Derechos Conexos 35. Reunión del Comité de Agricultura en Sesión Especial 36. Reunión de revisión legal sobre Comercio Electrónico 37. 34 va Sesión del Comité de Expertos de la Unión de Niza 38. Examen de Politicas Comerciales Marruecos 39. Comité de Comercio y Medio Ambiente 40. Reunión del Consejo de los ADPIC 41. Reunión del Grupo de Comercio y Transferencia de Tecnología 42. Conferencia Diplomática sobre Recursos Genéticos y Propiedad Intelectual OMPI 43. Reunión del Informal del Grupo de Pequeñas Economías 44. Reunión del Consejo General OMC 45. Reunión del Comité de Negociaciones Comerciales 46. Reunión de revisión legal sobre Comercio Electrónico 47. Reunión del proceso formal de reforma del Organo de Solución de Diferencias 48. Reunión técnica con el Organo de Examen de Políticas Comerciales 49. Reunión de la Iniciativa Conjunta sobre Facilitación de las Inversiones para el Desarrollo 50. Comité de Desarrollo y Propiedad Intelectual de la OMPI 51. Reunión de coordinación GRULAC OMPI 52. Reunión del Grupo Informal de Países en Desarrollo 53. Reunión del Comité de Normas de Origen 54. Reunión de coordinación GRULAC OMC 55. Comité de Restricciones por Balanza de Pago. 56. Reunión del Examen de Políticas Comerciales de Islandia. 57. Reunión del Examen de Políticas Comerciales de Canadá. 58. Reunión del Comité de Comercio y Medio Amabiente. 59. Reunión con el Presidiente del Comité de Comercio y Desarrollo. 60. Mesa redonda sobre cadenas de suministro libres de deforestación. 61. Reunión de los Debates Estructurados sobre el Comercio y la Sostenibilidad Ambiental (DECSA). 62. Participación en el Examen Global de Ayuda para el Comercio. 63. Reunión del Comité de Presupuesto PBC-OMPI. 64. Reunión del Comité de Asuntos Presupuestarios, Administrativos y Financieros de la OMC. 65. Reunión informativa Grupo de Trabajo Trienal. 66. Reunión de Coordinación de Presentación de Proyectos PYMES para Asambleas OMPI. 67. Reunión negociaciones agrícolas, proceso Brasil. 68. Reunión del Comité de Obstaculos Técnicos al Comercio. 69. Reunión linguistica español, texto JSI comercio electronico. 70. Comité de Medidas Sanitarias y Fitosanitarias. 71. Reunión del Comité de Acuerdos Comerciales Regionales 72. Reunión del Comité de Compromisos Específicos 73. Reunión del Comité de Comercio de Servicios Financieros 74. Reunión del Consejo de Comercio de Mercancias 75. Reunión del Consejo General 76. Reunión del Grupo Informal de Micro, Pequeñas y Medianas Empresas 77. Reunión técnica sobre el proceso de solución de diferencias 78. Asambleas de la Organización Mundial de la Propiedad Intelectual 79. Reunión del Comité de Facilitación del Comercio 80. Reunión del Consejo de los ADPIC. 81. 12va sesión de Comité de Normas Técnicas OMPI 82. Reunión de Comercio y Desarrollo UNCTAD 83. Reunión del Comité de Facilitación del Comercio 84. Reunión de Coordinación GRULAC OMPI 85. Reunión en Sesión Especial de los ADPIC 86. Reunión de la Iniciativa Conjunta de Comercio Electrónico 87. Reunión Examen de Políticas Comerciales de Kazajstán 88. Reunión Conferencia Ministerial UNCTAD XVI 89. Reunión Informal del Comité de Comercio y Medioambiente 90. Reunión Comité Agricultura Regular. 91. Reunión Comité de Compromisos Específicos; 92. Reunión Comité de Comercio en Servicios Financieros; 93. Reunión Consejo de Comercio en Servicios; 94. Reunión Examen de Políticas Comerciales de Maldivas: 95. Reunión del Consejo General; 96. Reunión Comité de Facilitación de Comercio; 97. Reunión informal del Comité de Agricultura; 98. Comité de Medidas en Inversiones relacionadas con el Comercio; 99. Comité de Acceso a Mercados; 100. Reunión del Grupo de Trabajo sobre Comercio y Transferencia de Tecnología. 100. Comité de Obstaculos Técnicos al Comercio 101. Reunión informal del Consejo de los ADPIC; 102. Comité de Licencias de Importación 103. Reunión Examen de Políticas Comerciales de Paraguay 104. Reunión del Consejo General; 105. Comité de Medidas Sanitarias y Fitosanitarias 106. Conferencia Diplomatica sobre el Derecho de los diseños; 107. Comité de Comercio y Desarrollo 108. Iniciativa Conjunta sobre Comercio Electrónico 109 Reunión de Consejo General</t>
  </si>
  <si>
    <t>1. Mesa de consulta en preparación del Comité Obstaculo Tecnicos 2. Mesa de consulta en preparación del Comité de Medidas Sanitarias y Fitosanitarias 3. Videoconferencia de coordinación con el Vicedespacho previo a CM13 4. Mesa de Consulta sobre medio ambiente y sostenibilidad 5. Mesa de Consulta sobre plurilateral de Comercio Electrónico. 6. Consultas Medidas Sanitarias y Fitosanitarias. 7. Consultas Subsidios a la pesca con DIPESCA 8. Reunión MARN-MINECO-OMC sobre contaminación de plásticos 9. Reunión MARN-MINECO-OMC sobre contaminación de plásticos 10. Participación en la mesa nacional de consulta sobre Obstáculos Técnicos al Comercio 11. Reunión de trabajo sobre el Examen de Politicas Comerciales de Guatemala. 12. UNCTAD Normas de Contabilidad y Presentación de Informes (ISAR por sus siglas en inglés); 13. Proyecto de Mujeres Innovadoras con Carrera STEM (Universidad del Valle de Guatemala) 14. Reunión de consulta sobre temas bilaterales con la República Popular de China 15. Reunión de seguimiento para proyecto de la Estrategia Nacional de Propiedad Intelectual</t>
  </si>
  <si>
    <t>1. 13° Conferencia Ministerial Reunión del Grupo CAIRNS 2. 13° Conferencia Ministerial Reunión del Grupo G33 3.  Reunión del Grupo GRULAC OMPI. 4. Reunión del Grupo CAIRNS. 5. Reunión del Grupo CAIRNS 6. Reunión GRULAC OMPI 7. Participación y planificación del VIII Foro de Ministros de Centroamérica y República Dominicana OMPI. 8. Reunión del grupo CAIRNS 9. Reunión del grupo CAIRNS HoDs</t>
  </si>
  <si>
    <t>1. Build The Future GT 2. "Shaping the Future: A Forward-Looking Trade Agenda for Sustainable Investment and Cooperation between the EU and Guatemala" en Bruselas, Bélgica. 3. "Reunión de trabajo con Embajadores del Grupo GRULAC", en La Haya, Países, Bajos. 4. Private Label Manufacturers Association 2024 (PLMA). 5. Lanzamiento del Plan de Acción de Promoción Comercial e Imagen Comercial 2025. 6. Lanzamiento Private Label Manufacturers Association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</si>
</sst>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41"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sz val="9"/>
      <color theme="1"/>
      <name val="Times New Roman"/>
      <family val="1"/>
    </font>
    <font>
      <b/>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sz val="10"/>
      <color rgb="FFFF000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b/>
      <sz val="11"/>
      <name val="Times New Roman"/>
      <family val="1"/>
    </font>
    <font>
      <sz val="10"/>
      <color indexed="8"/>
      <name val="Arial"/>
      <family val="2"/>
    </font>
    <font>
      <sz val="8"/>
      <name val="Times New Roman"/>
      <family val="1"/>
    </font>
    <font>
      <sz val="9"/>
      <color indexed="81"/>
      <name val="Tahoma"/>
      <family val="2"/>
    </font>
    <font>
      <b/>
      <sz val="9"/>
      <color indexed="81"/>
      <name val="Tahoma"/>
      <family val="2"/>
    </font>
    <font>
      <b/>
      <sz val="9"/>
      <color indexed="8"/>
      <name val="Times New Roman"/>
      <family val="1"/>
    </font>
    <font>
      <sz val="11"/>
      <color indexed="8"/>
      <name val="Calibri"/>
      <family val="2"/>
    </font>
    <font>
      <sz val="12"/>
      <color indexed="8"/>
      <name val="Arial"/>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medium">
        <color indexed="64"/>
      </right>
      <top/>
      <bottom/>
      <diagonal/>
    </border>
    <border>
      <left style="medium">
        <color indexed="64"/>
      </left>
      <right style="thin">
        <color auto="1"/>
      </right>
      <top style="thin">
        <color auto="1"/>
      </top>
      <bottom/>
      <diagonal/>
    </border>
    <border>
      <left style="thin">
        <color auto="1"/>
      </left>
      <right/>
      <top/>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1">
    <xf numFmtId="0" fontId="0" fillId="0" borderId="0"/>
    <xf numFmtId="0" fontId="4" fillId="0" borderId="0"/>
    <xf numFmtId="0" fontId="1" fillId="0" borderId="0"/>
    <xf numFmtId="0" fontId="4" fillId="0" borderId="0"/>
    <xf numFmtId="0" fontId="4" fillId="0" borderId="0"/>
    <xf numFmtId="0" fontId="30" fillId="0" borderId="0">
      <alignment vertical="top"/>
    </xf>
    <xf numFmtId="43" fontId="30" fillId="0" borderId="0" applyFont="0" applyFill="0" applyBorder="0" applyAlignment="0" applyProtection="0">
      <alignment vertical="top"/>
    </xf>
    <xf numFmtId="9" fontId="30" fillId="0" borderId="0" applyFont="0" applyFill="0" applyBorder="0" applyAlignment="0" applyProtection="0">
      <alignment vertical="top"/>
    </xf>
    <xf numFmtId="43" fontId="30" fillId="0" borderId="0" applyFont="0" applyFill="0" applyBorder="0" applyAlignment="0" applyProtection="0">
      <alignment vertical="top"/>
    </xf>
    <xf numFmtId="0" fontId="35" fillId="0" borderId="0"/>
    <xf numFmtId="0" fontId="1" fillId="0" borderId="1"/>
  </cellStyleXfs>
  <cellXfs count="250">
    <xf numFmtId="0" fontId="0" fillId="0" borderId="0" xfId="0"/>
    <xf numFmtId="0" fontId="4" fillId="0" borderId="0" xfId="1"/>
    <xf numFmtId="0" fontId="4" fillId="2" borderId="0" xfId="1" applyFill="1" applyBorder="1"/>
    <xf numFmtId="0" fontId="4" fillId="2" borderId="1"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3" fillId="2" borderId="4" xfId="0" applyFont="1" applyFill="1" applyBorder="1" applyAlignment="1">
      <alignment horizontal="justify"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3" fillId="2" borderId="1" xfId="4" applyFont="1" applyFill="1" applyBorder="1" applyAlignment="1">
      <alignment vertical="top" wrapText="1"/>
    </xf>
    <xf numFmtId="0" fontId="14" fillId="2" borderId="7"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1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3" fontId="10" fillId="2" borderId="1" xfId="0" applyNumberFormat="1" applyFont="1" applyFill="1" applyBorder="1" applyAlignment="1">
      <alignment horizontal="center" vertical="top"/>
    </xf>
    <xf numFmtId="0" fontId="0" fillId="0" borderId="0" xfId="0"/>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3" fontId="29" fillId="6" borderId="1" xfId="1" applyNumberFormat="1" applyFont="1" applyFill="1" applyBorder="1" applyAlignment="1">
      <alignment horizontal="center" vertical="top" wrapText="1"/>
    </xf>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3" fillId="10" borderId="1" xfId="1" applyFont="1" applyFill="1" applyBorder="1" applyAlignment="1">
      <alignment horizontal="center" vertical="center" wrapText="1"/>
    </xf>
    <xf numFmtId="0" fontId="11" fillId="2" borderId="1" xfId="0" applyFont="1" applyFill="1" applyBorder="1" applyAlignment="1">
      <alignment horizontal="center" vertical="top" wrapText="1"/>
    </xf>
    <xf numFmtId="3" fontId="4" fillId="2" borderId="1" xfId="1" applyNumberFormat="1" applyFill="1" applyBorder="1"/>
    <xf numFmtId="3" fontId="22" fillId="2" borderId="1" xfId="0" applyNumberFormat="1" applyFont="1" applyFill="1" applyBorder="1" applyAlignment="1">
      <alignment horizontal="center" vertical="top" wrapText="1"/>
    </xf>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4" fontId="15" fillId="2" borderId="1" xfId="1" applyNumberFormat="1" applyFont="1" applyFill="1" applyBorder="1" applyAlignment="1">
      <alignment horizontal="justify"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3" fontId="12" fillId="2" borderId="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top" wrapText="1"/>
    </xf>
    <xf numFmtId="0" fontId="3" fillId="2" borderId="4" xfId="4" applyFont="1" applyFill="1" applyBorder="1" applyAlignment="1">
      <alignment vertical="top" wrapText="1"/>
    </xf>
    <xf numFmtId="3" fontId="11" fillId="2" borderId="2" xfId="0" applyNumberFormat="1" applyFont="1" applyFill="1" applyBorder="1" applyAlignment="1">
      <alignment horizontal="center" vertical="top" wrapText="1"/>
    </xf>
    <xf numFmtId="0" fontId="36" fillId="0" borderId="0" xfId="9" applyFont="1" applyBorder="1"/>
    <xf numFmtId="0" fontId="36" fillId="0" borderId="1" xfId="9" applyFont="1" applyBorder="1"/>
    <xf numFmtId="0" fontId="36" fillId="2" borderId="0" xfId="9" applyFont="1" applyFill="1" applyBorder="1"/>
    <xf numFmtId="3" fontId="12" fillId="2" borderId="7" xfId="1" applyNumberFormat="1" applyFont="1" applyFill="1" applyBorder="1" applyAlignment="1">
      <alignment horizontal="center" vertical="top" wrapText="1"/>
    </xf>
    <xf numFmtId="0" fontId="5" fillId="9" borderId="1" xfId="1" applyFont="1" applyFill="1" applyBorder="1" applyAlignment="1">
      <alignment vertical="center" wrapText="1"/>
    </xf>
    <xf numFmtId="0" fontId="28" fillId="11" borderId="1" xfId="1" applyFont="1" applyFill="1" applyBorder="1" applyAlignment="1">
      <alignment horizontal="center" vertical="center" wrapText="1"/>
    </xf>
    <xf numFmtId="0" fontId="27" fillId="11" borderId="1" xfId="1" applyFont="1" applyFill="1" applyBorder="1" applyAlignment="1">
      <alignment horizontal="center" vertical="center" wrapText="1"/>
    </xf>
    <xf numFmtId="0" fontId="21" fillId="3" borderId="8" xfId="1" applyFont="1" applyFill="1" applyBorder="1" applyAlignment="1">
      <alignment vertical="center" wrapText="1"/>
    </xf>
    <xf numFmtId="0" fontId="25" fillId="3" borderId="8"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3" fillId="2" borderId="1" xfId="1" applyFont="1" applyFill="1" applyBorder="1" applyAlignment="1">
      <alignment vertical="top" wrapText="1"/>
    </xf>
    <xf numFmtId="4" fontId="37" fillId="2" borderId="1" xfId="1" applyNumberFormat="1" applyFont="1" applyFill="1" applyBorder="1" applyAlignment="1">
      <alignment horizontal="justify" vertical="top" wrapText="1"/>
    </xf>
    <xf numFmtId="0" fontId="11" fillId="2" borderId="1" xfId="0" applyFont="1" applyFill="1" applyBorder="1" applyAlignment="1">
      <alignment horizontal="center" vertical="top" wrapText="1"/>
    </xf>
    <xf numFmtId="3" fontId="12" fillId="2" borderId="1" xfId="0" applyNumberFormat="1" applyFont="1" applyFill="1" applyBorder="1" applyAlignment="1">
      <alignment horizontal="center" vertical="top"/>
    </xf>
    <xf numFmtId="0" fontId="9" fillId="12" borderId="1" xfId="1" applyFont="1" applyFill="1" applyBorder="1" applyAlignment="1">
      <alignment horizontal="left" vertical="center" wrapText="1"/>
    </xf>
    <xf numFmtId="0" fontId="2" fillId="11" borderId="1" xfId="1" applyFont="1" applyFill="1" applyBorder="1" applyAlignment="1">
      <alignment horizontal="center"/>
    </xf>
    <xf numFmtId="0" fontId="11" fillId="2" borderId="1" xfId="0" applyFont="1" applyFill="1" applyBorder="1" applyAlignment="1">
      <alignment horizontal="center" vertical="top" wrapText="1"/>
    </xf>
    <xf numFmtId="0" fontId="4" fillId="0" borderId="7" xfId="1" applyBorder="1"/>
    <xf numFmtId="4" fontId="5" fillId="2" borderId="13" xfId="0" applyNumberFormat="1" applyFont="1" applyFill="1" applyBorder="1" applyAlignment="1">
      <alignment vertical="top" wrapText="1"/>
    </xf>
    <xf numFmtId="0" fontId="13" fillId="2" borderId="7" xfId="0" applyFont="1" applyFill="1" applyBorder="1" applyAlignment="1">
      <alignment horizontal="center" vertical="top" wrapText="1"/>
    </xf>
    <xf numFmtId="0" fontId="24" fillId="12" borderId="10" xfId="1" applyFont="1" applyFill="1" applyBorder="1" applyAlignment="1">
      <alignment horizontal="left" vertical="center" wrapText="1"/>
    </xf>
    <xf numFmtId="0" fontId="10" fillId="2" borderId="1" xfId="0" applyFont="1" applyFill="1" applyBorder="1" applyAlignment="1">
      <alignment horizontal="center" vertical="top" wrapText="1"/>
    </xf>
    <xf numFmtId="4" fontId="29" fillId="6" borderId="1" xfId="1" applyNumberFormat="1" applyFont="1" applyFill="1" applyBorder="1" applyAlignment="1">
      <alignment horizontal="center" vertical="top" wrapText="1"/>
    </xf>
    <xf numFmtId="9" fontId="29" fillId="6" borderId="1" xfId="1" applyNumberFormat="1" applyFont="1" applyFill="1" applyBorder="1" applyAlignment="1">
      <alignment horizontal="center" vertical="top" wrapText="1"/>
    </xf>
    <xf numFmtId="49" fontId="10" fillId="2" borderId="1" xfId="1"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xf>
    <xf numFmtId="0" fontId="0" fillId="8" borderId="0" xfId="0" applyFill="1"/>
    <xf numFmtId="0" fontId="13" fillId="2" borderId="4" xfId="0" applyFont="1" applyFill="1" applyBorder="1" applyAlignment="1">
      <alignment horizontal="justify" vertical="top" wrapText="1"/>
    </xf>
    <xf numFmtId="4" fontId="12" fillId="2" borderId="4" xfId="1" applyNumberFormat="1" applyFont="1" applyFill="1" applyBorder="1" applyAlignment="1">
      <alignment horizontal="justify" vertical="top" wrapText="1"/>
    </xf>
    <xf numFmtId="0" fontId="40" fillId="2" borderId="0" xfId="1" applyFont="1" applyFill="1"/>
    <xf numFmtId="3" fontId="11" fillId="2" borderId="1" xfId="0" applyNumberFormat="1" applyFont="1" applyFill="1" applyBorder="1" applyAlignment="1">
      <alignment horizontal="center" vertical="top" wrapText="1"/>
    </xf>
    <xf numFmtId="4" fontId="15" fillId="2" borderId="1" xfId="1" applyNumberFormat="1" applyFont="1" applyFill="1" applyBorder="1" applyAlignment="1">
      <alignment vertical="top" wrapText="1"/>
    </xf>
    <xf numFmtId="4" fontId="15" fillId="2" borderId="1" xfId="1" applyNumberFormat="1" applyFont="1" applyFill="1" applyBorder="1" applyAlignment="1">
      <alignment vertical="top"/>
    </xf>
    <xf numFmtId="0" fontId="23" fillId="7" borderId="1" xfId="1" applyFont="1" applyFill="1" applyBorder="1" applyAlignment="1">
      <alignment vertical="top" wrapText="1"/>
    </xf>
    <xf numFmtId="0" fontId="31" fillId="7" borderId="1" xfId="1" applyFont="1" applyFill="1" applyBorder="1" applyAlignment="1">
      <alignment horizontal="center" vertical="top" wrapText="1"/>
    </xf>
    <xf numFmtId="0" fontId="5" fillId="6"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1" fontId="11" fillId="2" borderId="1" xfId="0" applyNumberFormat="1" applyFont="1" applyFill="1" applyBorder="1" applyAlignment="1">
      <alignment horizontal="center" vertical="top" wrapText="1"/>
    </xf>
    <xf numFmtId="0" fontId="3" fillId="13" borderId="1" xfId="0" applyFont="1" applyFill="1" applyBorder="1" applyAlignment="1">
      <alignment horizontal="center" vertical="top"/>
    </xf>
    <xf numFmtId="0" fontId="3" fillId="2" borderId="14" xfId="4" applyFont="1" applyFill="1" applyBorder="1" applyAlignment="1">
      <alignment horizontal="justify" vertical="center" wrapText="1"/>
    </xf>
    <xf numFmtId="0" fontId="11" fillId="2" borderId="1" xfId="0" applyFont="1" applyFill="1" applyBorder="1" applyAlignment="1">
      <alignment horizontal="center" vertical="top" wrapText="1"/>
    </xf>
    <xf numFmtId="0" fontId="7" fillId="0" borderId="1" xfId="2" applyFont="1" applyFill="1" applyBorder="1" applyAlignment="1">
      <alignment horizontal="center" vertical="center"/>
    </xf>
    <xf numFmtId="1"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5" fillId="0" borderId="1" xfId="0" applyFont="1" applyFill="1" applyBorder="1" applyAlignment="1">
      <alignment horizontal="center" vertical="top"/>
    </xf>
    <xf numFmtId="0" fontId="3" fillId="0" borderId="1" xfId="0" applyFont="1" applyFill="1" applyBorder="1" applyAlignment="1">
      <alignment horizontal="center" vertical="top"/>
    </xf>
    <xf numFmtId="0" fontId="13" fillId="0" borderId="7" xfId="0"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center" vertical="top"/>
    </xf>
    <xf numFmtId="1" fontId="5"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3" fontId="10" fillId="0" borderId="1" xfId="0" applyNumberFormat="1" applyFont="1" applyFill="1" applyBorder="1" applyAlignment="1">
      <alignment horizontal="center" vertical="top"/>
    </xf>
    <xf numFmtId="3" fontId="10" fillId="0" borderId="1" xfId="1" applyNumberFormat="1" applyFont="1" applyFill="1" applyBorder="1" applyAlignment="1">
      <alignment horizontal="center" vertical="top" wrapText="1"/>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0" fontId="3" fillId="2" borderId="1" xfId="1" applyFont="1" applyFill="1" applyBorder="1" applyAlignment="1">
      <alignment horizontal="justify" vertical="top" wrapText="1"/>
    </xf>
    <xf numFmtId="49" fontId="3" fillId="0" borderId="1" xfId="0" applyNumberFormat="1" applyFont="1" applyFill="1" applyBorder="1" applyAlignment="1">
      <alignment horizontal="center" vertical="top"/>
    </xf>
    <xf numFmtId="0" fontId="3" fillId="2" borderId="1" xfId="0" applyNumberFormat="1" applyFont="1" applyFill="1" applyBorder="1" applyAlignment="1">
      <alignment horizontal="center" vertical="top"/>
    </xf>
    <xf numFmtId="0" fontId="8" fillId="13" borderId="1" xfId="2" applyFont="1" applyFill="1" applyBorder="1" applyAlignment="1">
      <alignment horizontal="center" vertical="center"/>
    </xf>
    <xf numFmtId="3" fontId="10" fillId="13" borderId="1" xfId="0" applyNumberFormat="1" applyFont="1" applyFill="1" applyBorder="1" applyAlignment="1">
      <alignment horizontal="center" vertical="top"/>
    </xf>
    <xf numFmtId="3" fontId="10" fillId="13" borderId="1" xfId="1" applyNumberFormat="1" applyFont="1" applyFill="1" applyBorder="1" applyAlignment="1">
      <alignment horizontal="center" vertical="top" wrapText="1"/>
    </xf>
    <xf numFmtId="0" fontId="5" fillId="13" borderId="1" xfId="0" applyFont="1" applyFill="1" applyBorder="1" applyAlignment="1">
      <alignment horizontal="center" vertical="top"/>
    </xf>
    <xf numFmtId="3" fontId="5" fillId="13" borderId="1" xfId="0" applyNumberFormat="1" applyFont="1" applyFill="1" applyBorder="1" applyAlignment="1">
      <alignment horizontal="center" vertical="top"/>
    </xf>
    <xf numFmtId="0" fontId="5" fillId="13" borderId="1" xfId="4" applyFont="1" applyFill="1" applyBorder="1" applyAlignment="1">
      <alignment horizontal="center" vertical="top" wrapText="1"/>
    </xf>
    <xf numFmtId="3" fontId="29" fillId="13" borderId="1" xfId="1" applyNumberFormat="1" applyFont="1" applyFill="1" applyBorder="1" applyAlignment="1">
      <alignment horizontal="center" vertical="top" wrapText="1"/>
    </xf>
    <xf numFmtId="0" fontId="8" fillId="0" borderId="1" xfId="2" applyFont="1" applyFill="1" applyBorder="1" applyAlignment="1">
      <alignment horizontal="center" vertical="center"/>
    </xf>
    <xf numFmtId="0" fontId="5" fillId="0" borderId="1" xfId="4" applyFont="1" applyFill="1" applyBorder="1" applyAlignment="1">
      <alignment horizontal="center" vertical="top" wrapText="1"/>
    </xf>
    <xf numFmtId="4" fontId="12" fillId="2" borderId="1" xfId="1" applyNumberFormat="1" applyFont="1" applyFill="1" applyBorder="1" applyAlignment="1">
      <alignment horizontal="justify" vertical="justify" wrapText="1"/>
    </xf>
    <xf numFmtId="4" fontId="3" fillId="2" borderId="1" xfId="1" applyNumberFormat="1" applyFont="1" applyFill="1" applyBorder="1" applyAlignment="1">
      <alignment horizontal="justify" vertical="top" wrapText="1"/>
    </xf>
    <xf numFmtId="0" fontId="11" fillId="13" borderId="2" xfId="0" applyFont="1" applyFill="1" applyBorder="1" applyAlignment="1">
      <alignment horizontal="center" vertical="top" wrapText="1"/>
    </xf>
    <xf numFmtId="1" fontId="11" fillId="13" borderId="1" xfId="0" applyNumberFormat="1" applyFont="1" applyFill="1" applyBorder="1" applyAlignment="1">
      <alignment horizontal="center" vertical="top" wrapText="1"/>
    </xf>
    <xf numFmtId="49" fontId="12" fillId="2" borderId="1" xfId="1" applyNumberFormat="1" applyFont="1" applyFill="1" applyBorder="1" applyAlignment="1">
      <alignment horizontal="center" vertical="top" wrapText="1"/>
    </xf>
    <xf numFmtId="0" fontId="3" fillId="2" borderId="14" xfId="1" applyFont="1" applyFill="1" applyBorder="1" applyAlignment="1">
      <alignment vertical="center" wrapText="1"/>
    </xf>
    <xf numFmtId="0" fontId="3" fillId="0" borderId="14" xfId="1" applyFont="1" applyBorder="1" applyAlignment="1">
      <alignment vertical="center" wrapText="1"/>
    </xf>
    <xf numFmtId="49" fontId="3" fillId="13" borderId="1" xfId="0" applyNumberFormat="1" applyFont="1" applyFill="1" applyBorder="1" applyAlignment="1">
      <alignment horizontal="center" vertical="top"/>
    </xf>
    <xf numFmtId="0" fontId="11" fillId="2" borderId="1" xfId="0" applyFont="1" applyFill="1" applyBorder="1" applyAlignment="1">
      <alignment horizontal="center" vertical="top" wrapText="1"/>
    </xf>
    <xf numFmtId="0" fontId="19" fillId="6" borderId="1" xfId="1" applyFont="1" applyFill="1" applyBorder="1" applyAlignment="1">
      <alignment horizontal="left" vertical="center"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3" fillId="0" borderId="7" xfId="0" applyFont="1" applyFill="1" applyBorder="1" applyAlignment="1">
      <alignment horizontal="center" vertical="top"/>
    </xf>
    <xf numFmtId="0" fontId="3" fillId="0" borderId="2" xfId="0" applyFont="1" applyFill="1" applyBorder="1" applyAlignment="1">
      <alignment horizontal="center" vertical="top"/>
    </xf>
    <xf numFmtId="0" fontId="12" fillId="2" borderId="7" xfId="1" applyFont="1" applyFill="1" applyBorder="1" applyAlignment="1">
      <alignment horizontal="center" vertical="top" wrapText="1"/>
    </xf>
    <xf numFmtId="0" fontId="12" fillId="2" borderId="2" xfId="1" applyFont="1" applyFill="1" applyBorder="1" applyAlignment="1">
      <alignment horizontal="center" vertical="top" wrapText="1"/>
    </xf>
    <xf numFmtId="0" fontId="3" fillId="2" borderId="7" xfId="0" applyFont="1" applyFill="1" applyBorder="1" applyAlignment="1">
      <alignment horizontal="center" vertical="top"/>
    </xf>
    <xf numFmtId="0" fontId="3" fillId="2" borderId="2" xfId="0" applyFont="1" applyFill="1" applyBorder="1" applyAlignment="1">
      <alignment horizontal="center" vertical="top"/>
    </xf>
    <xf numFmtId="0" fontId="3" fillId="13" borderId="7" xfId="0" applyFont="1" applyFill="1" applyBorder="1" applyAlignment="1">
      <alignment horizontal="center" vertical="top"/>
    </xf>
    <xf numFmtId="0" fontId="3" fillId="13" borderId="2" xfId="0" applyFont="1" applyFill="1" applyBorder="1" applyAlignment="1">
      <alignment horizontal="center" vertical="top"/>
    </xf>
    <xf numFmtId="3" fontId="12" fillId="2" borderId="7" xfId="1" applyNumberFormat="1"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0" fontId="24" fillId="9" borderId="4" xfId="1" applyFont="1" applyFill="1" applyBorder="1" applyAlignment="1">
      <alignment horizontal="right" vertical="center" wrapText="1"/>
    </xf>
    <xf numFmtId="0" fontId="24" fillId="9" borderId="6" xfId="1" applyFont="1" applyFill="1" applyBorder="1" applyAlignment="1">
      <alignment horizontal="right" vertical="center" wrapText="1"/>
    </xf>
    <xf numFmtId="0" fontId="24" fillId="9" borderId="5" xfId="1" applyFont="1" applyFill="1" applyBorder="1" applyAlignment="1">
      <alignment horizontal="right" vertical="center" wrapText="1"/>
    </xf>
    <xf numFmtId="0" fontId="11" fillId="2" borderId="1" xfId="0" applyFont="1" applyFill="1" applyBorder="1" applyAlignment="1">
      <alignment horizontal="justify" vertical="top" wrapText="1"/>
    </xf>
    <xf numFmtId="0" fontId="11" fillId="2" borderId="7" xfId="0" applyFont="1" applyFill="1" applyBorder="1" applyAlignment="1">
      <alignment horizontal="center" vertical="top" wrapText="1"/>
    </xf>
    <xf numFmtId="0" fontId="5" fillId="2" borderId="1" xfId="1" applyFont="1" applyFill="1" applyBorder="1" applyAlignment="1">
      <alignment horizontal="left" vertical="center" wrapText="1"/>
    </xf>
    <xf numFmtId="0" fontId="26" fillId="2" borderId="4" xfId="0" applyFont="1" applyFill="1" applyBorder="1" applyAlignment="1">
      <alignment horizontal="left" vertical="justify" wrapText="1"/>
    </xf>
    <xf numFmtId="0" fontId="26" fillId="2" borderId="6" xfId="0" applyFont="1" applyFill="1" applyBorder="1" applyAlignment="1">
      <alignment horizontal="left" vertical="justify" wrapText="1"/>
    </xf>
    <xf numFmtId="0" fontId="26" fillId="2" borderId="5" xfId="0" applyFont="1" applyFill="1" applyBorder="1" applyAlignment="1">
      <alignment horizontal="left" vertical="justify" wrapText="1"/>
    </xf>
    <xf numFmtId="4" fontId="12" fillId="2" borderId="7" xfId="1" applyNumberFormat="1" applyFont="1" applyFill="1" applyBorder="1" applyAlignment="1">
      <alignment horizontal="justify" vertical="top" wrapText="1"/>
    </xf>
    <xf numFmtId="4" fontId="12" fillId="2" borderId="2" xfId="1" applyNumberFormat="1" applyFont="1" applyFill="1" applyBorder="1" applyAlignment="1">
      <alignment horizontal="justify" vertical="top" wrapText="1"/>
    </xf>
    <xf numFmtId="0" fontId="36" fillId="0" borderId="7" xfId="9" applyFont="1" applyBorder="1" applyAlignment="1">
      <alignment horizontal="center"/>
    </xf>
    <xf numFmtId="0" fontId="36" fillId="0" borderId="2" xfId="9" applyFont="1" applyBorder="1" applyAlignment="1">
      <alignment horizontal="center"/>
    </xf>
    <xf numFmtId="49" fontId="3" fillId="0" borderId="7" xfId="0" applyNumberFormat="1" applyFont="1" applyFill="1" applyBorder="1" applyAlignment="1">
      <alignment horizontal="center" vertical="top"/>
    </xf>
    <xf numFmtId="49" fontId="3" fillId="0" borderId="2" xfId="0" applyNumberFormat="1" applyFont="1" applyFill="1" applyBorder="1" applyAlignment="1">
      <alignment horizontal="center" vertical="top"/>
    </xf>
    <xf numFmtId="9" fontId="12" fillId="2" borderId="7" xfId="1" applyNumberFormat="1" applyFont="1" applyFill="1" applyBorder="1" applyAlignment="1">
      <alignment horizontal="center" vertical="top" wrapText="1"/>
    </xf>
    <xf numFmtId="9" fontId="12" fillId="2" borderId="2" xfId="1" applyNumberFormat="1" applyFont="1" applyFill="1" applyBorder="1" applyAlignment="1">
      <alignment horizontal="center" vertical="top" wrapText="1"/>
    </xf>
    <xf numFmtId="4" fontId="12" fillId="2" borderId="7" xfId="1" applyNumberFormat="1" applyFont="1" applyFill="1" applyBorder="1" applyAlignment="1">
      <alignment horizontal="center" vertical="top" wrapText="1"/>
    </xf>
    <xf numFmtId="4" fontId="12" fillId="2" borderId="2" xfId="1" applyNumberFormat="1" applyFont="1" applyFill="1" applyBorder="1" applyAlignment="1">
      <alignment horizontal="center" vertical="top" wrapText="1"/>
    </xf>
    <xf numFmtId="0" fontId="13" fillId="2" borderId="7" xfId="0" applyFont="1" applyFill="1" applyBorder="1" applyAlignment="1">
      <alignment horizontal="justify" vertical="top" wrapText="1"/>
    </xf>
    <xf numFmtId="0" fontId="13" fillId="2" borderId="2" xfId="0" applyFont="1" applyFill="1" applyBorder="1" applyAlignment="1">
      <alignment horizontal="justify" vertical="top" wrapText="1"/>
    </xf>
    <xf numFmtId="0" fontId="12" fillId="0" borderId="7" xfId="0" applyFont="1" applyFill="1" applyBorder="1" applyAlignment="1">
      <alignment horizontal="center" vertical="top"/>
    </xf>
    <xf numFmtId="0" fontId="12" fillId="0" borderId="2" xfId="0" applyFont="1" applyFill="1" applyBorder="1" applyAlignment="1">
      <alignment horizontal="center" vertical="top"/>
    </xf>
    <xf numFmtId="0" fontId="39" fillId="11" borderId="1" xfId="1" applyFont="1" applyFill="1" applyBorder="1" applyAlignment="1">
      <alignment horizontal="left" vertical="center" wrapText="1"/>
    </xf>
    <xf numFmtId="0" fontId="18" fillId="2" borderId="1" xfId="0" applyFont="1" applyFill="1" applyBorder="1" applyAlignment="1">
      <alignment horizontal="left" vertical="top" wrapText="1"/>
    </xf>
    <xf numFmtId="0" fontId="18" fillId="6" borderId="4" xfId="0" applyNumberFormat="1" applyFont="1" applyFill="1" applyBorder="1" applyAlignment="1">
      <alignment horizontal="left" vertical="top" wrapText="1"/>
    </xf>
    <xf numFmtId="0" fontId="18" fillId="6" borderId="6" xfId="0" applyNumberFormat="1" applyFont="1" applyFill="1" applyBorder="1" applyAlignment="1">
      <alignment horizontal="left" vertical="top" wrapText="1"/>
    </xf>
    <xf numFmtId="0" fontId="18" fillId="6" borderId="5" xfId="0" applyNumberFormat="1" applyFont="1" applyFill="1" applyBorder="1" applyAlignment="1">
      <alignment horizontal="left" vertical="top" wrapText="1"/>
    </xf>
    <xf numFmtId="0" fontId="18" fillId="6" borderId="4"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5" xfId="0" applyFont="1" applyFill="1" applyBorder="1" applyAlignment="1">
      <alignment horizontal="left" vertical="top" wrapText="1"/>
    </xf>
    <xf numFmtId="0" fontId="11" fillId="2" borderId="15" xfId="0" applyFont="1" applyFill="1" applyBorder="1" applyAlignment="1">
      <alignment horizontal="center" vertical="top" wrapText="1"/>
    </xf>
    <xf numFmtId="0" fontId="11" fillId="2" borderId="16" xfId="0" applyFont="1" applyFill="1" applyBorder="1" applyAlignment="1">
      <alignment horizontal="center" vertical="top" wrapText="1"/>
    </xf>
    <xf numFmtId="0" fontId="11" fillId="2" borderId="17"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9" xfId="0" applyFont="1" applyFill="1" applyBorder="1" applyAlignment="1">
      <alignment horizontal="center" vertical="top" wrapText="1"/>
    </xf>
    <xf numFmtId="0" fontId="4" fillId="0" borderId="7" xfId="1" applyBorder="1" applyAlignment="1">
      <alignment horizontal="center"/>
    </xf>
    <xf numFmtId="0" fontId="4" fillId="0" borderId="2" xfId="1" applyBorder="1" applyAlignment="1">
      <alignment horizontal="center"/>
    </xf>
    <xf numFmtId="0" fontId="24" fillId="12" borderId="4" xfId="1" applyFont="1" applyFill="1" applyBorder="1" applyAlignment="1">
      <alignment horizontal="left" vertical="center" wrapText="1"/>
    </xf>
    <xf numFmtId="0" fontId="24" fillId="12" borderId="6" xfId="1" applyFont="1" applyFill="1" applyBorder="1" applyAlignment="1">
      <alignment horizontal="left" vertical="center" wrapText="1"/>
    </xf>
    <xf numFmtId="0" fontId="18" fillId="6" borderId="1" xfId="0" applyFont="1" applyFill="1" applyBorder="1" applyAlignment="1">
      <alignment horizontal="left" vertical="top" wrapText="1"/>
    </xf>
    <xf numFmtId="0" fontId="25" fillId="3" borderId="10"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3" borderId="9" xfId="1" applyFont="1" applyFill="1" applyBorder="1" applyAlignment="1">
      <alignment horizontal="center" vertical="center" wrapText="1"/>
    </xf>
    <xf numFmtId="0" fontId="18" fillId="6" borderId="1" xfId="0" applyNumberFormat="1" applyFont="1" applyFill="1" applyBorder="1" applyAlignment="1">
      <alignment horizontal="left" vertical="top" wrapText="1"/>
    </xf>
    <xf numFmtId="0" fontId="5" fillId="6" borderId="1" xfId="1" applyFont="1" applyFill="1" applyBorder="1" applyAlignment="1">
      <alignment horizontal="left" vertical="top" wrapText="1"/>
    </xf>
    <xf numFmtId="0" fontId="26" fillId="6" borderId="4" xfId="0" applyFont="1" applyFill="1" applyBorder="1" applyAlignment="1">
      <alignment horizontal="left" vertical="top"/>
    </xf>
    <xf numFmtId="0" fontId="26" fillId="6" borderId="6" xfId="0" applyFont="1" applyFill="1" applyBorder="1" applyAlignment="1">
      <alignment horizontal="left" vertical="top"/>
    </xf>
    <xf numFmtId="0" fontId="26" fillId="6" borderId="5" xfId="0" applyFont="1" applyFill="1" applyBorder="1" applyAlignment="1">
      <alignment horizontal="left" vertical="top"/>
    </xf>
    <xf numFmtId="0" fontId="2" fillId="9" borderId="10"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17" fillId="4" borderId="1" xfId="1" applyFont="1" applyFill="1" applyBorder="1" applyAlignment="1">
      <alignment horizontal="center" vertical="center" wrapText="1"/>
    </xf>
    <xf numFmtId="0" fontId="20" fillId="0" borderId="1" xfId="1" applyFont="1" applyBorder="1" applyAlignment="1">
      <alignment horizontal="left" vertical="center" wrapText="1"/>
    </xf>
    <xf numFmtId="0" fontId="20" fillId="0" borderId="1" xfId="1" applyFont="1" applyBorder="1" applyAlignment="1">
      <alignment horizontal="left" vertical="top" wrapText="1"/>
    </xf>
    <xf numFmtId="0" fontId="38" fillId="0" borderId="1" xfId="1" applyFont="1" applyBorder="1" applyAlignment="1">
      <alignment horizontal="left" vertical="top"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justify" vertical="justify" wrapText="1"/>
    </xf>
    <xf numFmtId="0" fontId="20" fillId="2" borderId="4" xfId="0" applyFont="1" applyFill="1" applyBorder="1" applyAlignment="1">
      <alignment horizontal="justify" vertical="justify" wrapText="1"/>
    </xf>
    <xf numFmtId="0" fontId="20" fillId="2" borderId="6" xfId="0" applyFont="1" applyFill="1" applyBorder="1" applyAlignment="1">
      <alignment horizontal="justify" vertical="justify" wrapText="1"/>
    </xf>
    <xf numFmtId="0" fontId="20" fillId="2" borderId="5" xfId="0" applyFont="1" applyFill="1" applyBorder="1" applyAlignment="1">
      <alignment horizontal="justify" vertical="justify" wrapText="1"/>
    </xf>
    <xf numFmtId="0" fontId="38" fillId="2" borderId="4" xfId="0" applyFont="1" applyFill="1" applyBorder="1" applyAlignment="1">
      <alignment horizontal="justify" vertical="justify" wrapText="1"/>
    </xf>
    <xf numFmtId="0" fontId="38" fillId="2" borderId="6" xfId="0" applyFont="1" applyFill="1" applyBorder="1" applyAlignment="1">
      <alignment horizontal="justify" vertical="justify" wrapText="1"/>
    </xf>
    <xf numFmtId="0" fontId="38" fillId="2" borderId="5" xfId="0" applyFont="1" applyFill="1" applyBorder="1" applyAlignment="1">
      <alignment horizontal="justify" vertical="justify" wrapText="1"/>
    </xf>
    <xf numFmtId="0" fontId="20" fillId="0" borderId="4" xfId="1" applyFont="1" applyBorder="1" applyAlignment="1">
      <alignment horizontal="left" vertical="center" wrapText="1"/>
    </xf>
    <xf numFmtId="0" fontId="20" fillId="0" borderId="6" xfId="1" applyFont="1" applyBorder="1" applyAlignment="1">
      <alignment horizontal="left" vertical="center" wrapText="1"/>
    </xf>
    <xf numFmtId="0" fontId="20" fillId="0" borderId="5" xfId="1" applyFont="1" applyBorder="1" applyAlignment="1">
      <alignment horizontal="left" vertical="center" wrapText="1"/>
    </xf>
    <xf numFmtId="0" fontId="9" fillId="6" borderId="4"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26" fillId="2" borderId="1" xfId="0" applyFont="1" applyFill="1" applyBorder="1" applyAlignment="1">
      <alignment horizontal="justify" vertical="justify" wrapText="1"/>
    </xf>
    <xf numFmtId="0" fontId="5" fillId="2" borderId="1" xfId="1" applyFont="1" applyFill="1" applyBorder="1" applyAlignment="1">
      <alignment horizontal="left" vertical="top" wrapText="1"/>
    </xf>
    <xf numFmtId="0" fontId="19" fillId="6" borderId="1" xfId="1" applyFont="1" applyFill="1" applyBorder="1" applyAlignment="1">
      <alignment horizontal="left" vertical="top" wrapText="1"/>
    </xf>
    <xf numFmtId="0" fontId="24" fillId="12" borderId="10" xfId="1" applyFont="1" applyFill="1" applyBorder="1" applyAlignment="1">
      <alignment horizontal="left" vertical="center" wrapText="1"/>
    </xf>
    <xf numFmtId="0" fontId="24" fillId="12" borderId="3" xfId="1" applyFont="1" applyFill="1" applyBorder="1" applyAlignment="1">
      <alignment horizontal="left" vertical="center" wrapText="1"/>
    </xf>
    <xf numFmtId="0" fontId="2" fillId="11" borderId="1" xfId="1" applyFont="1" applyFill="1" applyBorder="1" applyAlignment="1">
      <alignment horizontal="left"/>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20" fillId="6" borderId="4" xfId="0" applyNumberFormat="1" applyFont="1" applyFill="1" applyBorder="1" applyAlignment="1">
      <alignment horizontal="justify" vertical="justify" wrapText="1"/>
    </xf>
    <xf numFmtId="0" fontId="20" fillId="6" borderId="6" xfId="0" applyNumberFormat="1" applyFont="1" applyFill="1" applyBorder="1" applyAlignment="1">
      <alignment horizontal="justify" vertical="justify" wrapText="1"/>
    </xf>
    <xf numFmtId="0" fontId="20" fillId="6" borderId="5" xfId="0" applyNumberFormat="1" applyFont="1" applyFill="1" applyBorder="1" applyAlignment="1">
      <alignment horizontal="justify" vertical="justify" wrapText="1"/>
    </xf>
    <xf numFmtId="1" fontId="5"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xf>
    <xf numFmtId="49" fontId="5" fillId="13" borderId="1" xfId="0" applyNumberFormat="1" applyFont="1" applyFill="1" applyBorder="1" applyAlignment="1">
      <alignment horizontal="center" vertical="top" wrapText="1"/>
    </xf>
    <xf numFmtId="49" fontId="3" fillId="13" borderId="1" xfId="0" applyNumberFormat="1" applyFont="1" applyFill="1" applyBorder="1" applyAlignment="1">
      <alignment horizontal="center" vertical="top" wrapText="1"/>
    </xf>
    <xf numFmtId="4" fontId="3" fillId="2" borderId="1" xfId="1" applyNumberFormat="1" applyFont="1" applyFill="1" applyBorder="1" applyAlignment="1">
      <alignment horizontal="justify" vertical="justify" wrapText="1"/>
    </xf>
  </cellXfs>
  <cellStyles count="11">
    <cellStyle name="Estilo 1" xfId="10"/>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266700</xdr:colOff>
      <xdr:row>2</xdr:row>
      <xdr:rowOff>107315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28850" cy="7264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1"/>
  <sheetViews>
    <sheetView showGridLines="0" tabSelected="1" view="pageBreakPreview" topLeftCell="H16" zoomScaleNormal="100" zoomScaleSheetLayoutView="100" zoomScalePageLayoutView="70" workbookViewId="0">
      <selection activeCell="AB59" sqref="AB59"/>
    </sheetView>
  </sheetViews>
  <sheetFormatPr baseColWidth="10" defaultColWidth="11.42578125" defaultRowHeight="12.75" x14ac:dyDescent="0.2"/>
  <cols>
    <col min="1" max="1" width="8.42578125" style="1" hidden="1" customWidth="1"/>
    <col min="2" max="2" width="3.7109375" style="1" customWidth="1"/>
    <col min="3" max="3" width="12.28515625" style="1" customWidth="1"/>
    <col min="4" max="4" width="2.85546875" style="1" customWidth="1"/>
    <col min="5" max="5" width="10.5703125" style="1" customWidth="1"/>
    <col min="6" max="6" width="28.5703125" style="1" customWidth="1"/>
    <col min="7" max="7" width="30.140625" style="1" customWidth="1"/>
    <col min="8" max="8" width="12.7109375" style="1" customWidth="1"/>
    <col min="9" max="10" width="19" style="1" customWidth="1"/>
    <col min="11" max="11" width="9.5703125" style="1" bestFit="1" customWidth="1"/>
    <col min="12" max="12" width="5.28515625" style="1" hidden="1" customWidth="1"/>
    <col min="13" max="13" width="4.42578125" style="1" hidden="1" customWidth="1"/>
    <col min="14" max="14" width="5.140625" style="1" hidden="1" customWidth="1"/>
    <col min="15" max="15" width="4.85546875" style="1" hidden="1" customWidth="1"/>
    <col min="16" max="16" width="16.42578125" style="1" customWidth="1"/>
    <col min="17" max="17" width="5.28515625" style="1" hidden="1" customWidth="1"/>
    <col min="18" max="18" width="4.5703125" style="1" hidden="1" customWidth="1"/>
    <col min="19" max="19" width="4.42578125" style="1" hidden="1" customWidth="1"/>
    <col min="20" max="20" width="5" style="1" hidden="1" customWidth="1"/>
    <col min="21" max="21" width="17" style="1" customWidth="1"/>
    <col min="22" max="22" width="4.85546875" style="1" bestFit="1" customWidth="1"/>
    <col min="23" max="24" width="4.5703125" style="1" bestFit="1" customWidth="1"/>
    <col min="25" max="25" width="4.42578125" style="1" bestFit="1" customWidth="1"/>
    <col min="26" max="26" width="14.42578125" style="1" bestFit="1" customWidth="1"/>
    <col min="27" max="27" width="12.28515625" style="1" customWidth="1"/>
    <col min="28" max="28" width="12.5703125" style="1" customWidth="1"/>
    <col min="29" max="29" width="15.140625" style="1" customWidth="1"/>
    <col min="30" max="30" width="95.7109375" style="1" customWidth="1"/>
    <col min="31" max="31" width="27.140625" style="1" hidden="1" customWidth="1"/>
    <col min="32" max="33" width="13.5703125" style="1" bestFit="1" customWidth="1"/>
    <col min="34" max="16384" width="11.42578125" style="1"/>
  </cols>
  <sheetData>
    <row r="1" spans="1:31" ht="32.25" customHeight="1" x14ac:dyDescent="0.2">
      <c r="B1" s="213" t="s">
        <v>99</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5"/>
    </row>
    <row r="2" spans="1:31" s="47" customFormat="1" ht="16.5" customHeight="1" x14ac:dyDescent="0.2">
      <c r="A2" s="2"/>
      <c r="B2" s="216" t="s">
        <v>58</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52"/>
    </row>
    <row r="3" spans="1:31" s="2" customFormat="1" ht="15" x14ac:dyDescent="0.2">
      <c r="B3" s="217" t="s">
        <v>55</v>
      </c>
      <c r="C3" s="217"/>
      <c r="D3" s="217"/>
      <c r="E3" s="220" t="s">
        <v>0</v>
      </c>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row>
    <row r="4" spans="1:31" s="2" customFormat="1" ht="15" x14ac:dyDescent="0.2">
      <c r="B4" s="218" t="s">
        <v>56</v>
      </c>
      <c r="C4" s="218"/>
      <c r="D4" s="218"/>
      <c r="E4" s="221" t="s">
        <v>1</v>
      </c>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row>
    <row r="5" spans="1:31" s="2" customFormat="1" ht="15.75" customHeight="1" x14ac:dyDescent="0.2">
      <c r="B5" s="219" t="s">
        <v>57</v>
      </c>
      <c r="C5" s="219"/>
      <c r="D5" s="219"/>
      <c r="E5" s="222" t="s">
        <v>35</v>
      </c>
      <c r="F5" s="223"/>
      <c r="G5" s="223"/>
      <c r="H5" s="223"/>
      <c r="I5" s="223"/>
      <c r="J5" s="223"/>
      <c r="K5" s="223"/>
      <c r="L5" s="223"/>
      <c r="M5" s="223"/>
      <c r="N5" s="223"/>
      <c r="O5" s="223"/>
      <c r="P5" s="223"/>
      <c r="Q5" s="223"/>
      <c r="R5" s="223"/>
      <c r="S5" s="223"/>
      <c r="T5" s="223"/>
      <c r="U5" s="223"/>
      <c r="V5" s="223"/>
      <c r="W5" s="223"/>
      <c r="X5" s="223"/>
      <c r="Y5" s="223"/>
      <c r="Z5" s="223"/>
      <c r="AA5" s="223"/>
      <c r="AB5" s="223"/>
      <c r="AC5" s="223"/>
      <c r="AD5" s="224"/>
    </row>
    <row r="6" spans="1:31" s="2" customFormat="1" ht="161.25" customHeight="1" x14ac:dyDescent="0.2">
      <c r="B6" s="228" t="s">
        <v>2</v>
      </c>
      <c r="C6" s="229"/>
      <c r="D6" s="230"/>
      <c r="E6" s="225" t="s">
        <v>100</v>
      </c>
      <c r="F6" s="226"/>
      <c r="G6" s="226"/>
      <c r="H6" s="226"/>
      <c r="I6" s="226"/>
      <c r="J6" s="226"/>
      <c r="K6" s="226"/>
      <c r="L6" s="226"/>
      <c r="M6" s="226"/>
      <c r="N6" s="226"/>
      <c r="O6" s="226"/>
      <c r="P6" s="226"/>
      <c r="Q6" s="226"/>
      <c r="R6" s="226"/>
      <c r="S6" s="226"/>
      <c r="T6" s="226"/>
      <c r="U6" s="226"/>
      <c r="V6" s="226"/>
      <c r="W6" s="226"/>
      <c r="X6" s="226"/>
      <c r="Y6" s="226"/>
      <c r="Z6" s="226"/>
      <c r="AA6" s="226"/>
      <c r="AB6" s="226"/>
      <c r="AC6" s="226"/>
      <c r="AD6" s="227"/>
    </row>
    <row r="7" spans="1:31" ht="21.75" customHeight="1" x14ac:dyDescent="0.2">
      <c r="B7" s="186" t="s">
        <v>21</v>
      </c>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row>
    <row r="8" spans="1:31" s="8" customFormat="1" ht="17.25" customHeight="1" x14ac:dyDescent="0.2">
      <c r="B8" s="168" t="s">
        <v>43</v>
      </c>
      <c r="C8" s="168"/>
      <c r="D8" s="168"/>
      <c r="E8" s="168"/>
      <c r="F8" s="187" t="s">
        <v>46</v>
      </c>
      <c r="G8" s="187"/>
      <c r="H8" s="187"/>
      <c r="I8" s="187"/>
      <c r="J8" s="187"/>
      <c r="K8" s="187"/>
      <c r="L8" s="187"/>
      <c r="M8" s="187"/>
      <c r="N8" s="187"/>
      <c r="O8" s="187"/>
      <c r="P8" s="187"/>
      <c r="Q8" s="187"/>
      <c r="R8" s="187"/>
      <c r="S8" s="187"/>
      <c r="T8" s="187"/>
      <c r="U8" s="187"/>
      <c r="V8" s="187"/>
      <c r="W8" s="187"/>
      <c r="X8" s="187"/>
      <c r="Y8" s="187"/>
      <c r="Z8" s="187"/>
      <c r="AA8" s="187"/>
      <c r="AB8" s="187"/>
      <c r="AC8" s="187"/>
      <c r="AD8" s="187"/>
    </row>
    <row r="9" spans="1:31" s="8" customFormat="1" ht="15" x14ac:dyDescent="0.2">
      <c r="B9" s="235" t="s">
        <v>36</v>
      </c>
      <c r="C9" s="235"/>
      <c r="D9" s="235"/>
      <c r="E9" s="235"/>
      <c r="F9" s="234" t="s">
        <v>109</v>
      </c>
      <c r="G9" s="234"/>
      <c r="H9" s="234"/>
      <c r="I9" s="234"/>
      <c r="J9" s="234"/>
      <c r="K9" s="234"/>
      <c r="L9" s="234"/>
      <c r="M9" s="234"/>
      <c r="N9" s="234"/>
      <c r="O9" s="234"/>
      <c r="P9" s="234"/>
      <c r="Q9" s="234"/>
      <c r="R9" s="234"/>
      <c r="S9" s="234"/>
      <c r="T9" s="234"/>
      <c r="U9" s="234"/>
      <c r="V9" s="234"/>
      <c r="W9" s="234"/>
      <c r="X9" s="234"/>
      <c r="Y9" s="234"/>
      <c r="Z9" s="234"/>
      <c r="AA9" s="234"/>
      <c r="AB9" s="234"/>
      <c r="AC9" s="234"/>
      <c r="AD9" s="234"/>
    </row>
    <row r="10" spans="1:31" s="8" customFormat="1" ht="15" customHeight="1" x14ac:dyDescent="0.2">
      <c r="B10" s="168" t="s">
        <v>59</v>
      </c>
      <c r="C10" s="168"/>
      <c r="D10" s="168"/>
      <c r="E10" s="168"/>
      <c r="F10" s="169" t="s">
        <v>110</v>
      </c>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1"/>
    </row>
    <row r="11" spans="1:31" s="8" customFormat="1" ht="21" customHeight="1" x14ac:dyDescent="0.2">
      <c r="B11" s="202" t="s">
        <v>47</v>
      </c>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85"/>
    </row>
    <row r="12" spans="1:31" s="8" customFormat="1" ht="18.75" customHeight="1" x14ac:dyDescent="0.2">
      <c r="B12" s="236" t="s">
        <v>44</v>
      </c>
      <c r="C12" s="236"/>
      <c r="D12" s="236"/>
      <c r="E12" s="236"/>
      <c r="F12" s="188" t="s">
        <v>75</v>
      </c>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90"/>
    </row>
    <row r="13" spans="1:31" s="8" customFormat="1" ht="17.25" customHeight="1" x14ac:dyDescent="0.2">
      <c r="B13" s="149" t="s">
        <v>45</v>
      </c>
      <c r="C13" s="149"/>
      <c r="D13" s="149"/>
      <c r="E13" s="149"/>
      <c r="F13" s="191" t="s">
        <v>87</v>
      </c>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3"/>
    </row>
    <row r="14" spans="1:31" s="8" customFormat="1" ht="17.25" customHeight="1" x14ac:dyDescent="0.2">
      <c r="B14" s="209" t="s">
        <v>59</v>
      </c>
      <c r="C14" s="209"/>
      <c r="D14" s="209"/>
      <c r="E14" s="209"/>
      <c r="F14" s="210" t="s">
        <v>110</v>
      </c>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2"/>
    </row>
    <row r="15" spans="1:31" ht="21" customHeight="1" x14ac:dyDescent="0.2">
      <c r="B15" s="73"/>
      <c r="C15" s="163" t="s">
        <v>97</v>
      </c>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5"/>
    </row>
    <row r="16" spans="1:31" ht="61.5" customHeight="1" x14ac:dyDescent="0.2">
      <c r="B16" s="76" t="s">
        <v>54</v>
      </c>
      <c r="C16" s="205" t="s">
        <v>37</v>
      </c>
      <c r="D16" s="206"/>
      <c r="E16" s="207"/>
      <c r="F16" s="77" t="s">
        <v>38</v>
      </c>
      <c r="G16" s="78" t="s">
        <v>4</v>
      </c>
      <c r="H16" s="79" t="s">
        <v>3</v>
      </c>
      <c r="I16" s="80" t="s">
        <v>39</v>
      </c>
      <c r="J16" s="80" t="s">
        <v>115</v>
      </c>
      <c r="K16" s="80" t="s">
        <v>60</v>
      </c>
      <c r="L16" s="114" t="s">
        <v>5</v>
      </c>
      <c r="M16" s="5" t="s">
        <v>111</v>
      </c>
      <c r="N16" s="114" t="s">
        <v>6</v>
      </c>
      <c r="O16" s="114" t="s">
        <v>7</v>
      </c>
      <c r="P16" s="36" t="s">
        <v>62</v>
      </c>
      <c r="Q16" s="138" t="s">
        <v>8</v>
      </c>
      <c r="R16" s="138" t="s">
        <v>9</v>
      </c>
      <c r="S16" s="138" t="s">
        <v>10</v>
      </c>
      <c r="T16" s="138" t="s">
        <v>11</v>
      </c>
      <c r="U16" s="36" t="s">
        <v>63</v>
      </c>
      <c r="V16" s="138" t="s">
        <v>12</v>
      </c>
      <c r="W16" s="138" t="s">
        <v>13</v>
      </c>
      <c r="X16" s="138" t="s">
        <v>14</v>
      </c>
      <c r="Y16" s="6" t="s">
        <v>15</v>
      </c>
      <c r="Z16" s="36" t="s">
        <v>64</v>
      </c>
      <c r="AA16" s="74" t="s">
        <v>40</v>
      </c>
      <c r="AB16" s="74" t="s">
        <v>41</v>
      </c>
      <c r="AC16" s="75" t="s">
        <v>98</v>
      </c>
      <c r="AD16" s="74" t="s">
        <v>42</v>
      </c>
    </row>
    <row r="17" spans="2:31" ht="15.75" x14ac:dyDescent="0.2">
      <c r="B17" s="231" t="s">
        <v>16</v>
      </c>
      <c r="C17" s="232"/>
      <c r="D17" s="232"/>
      <c r="E17" s="232"/>
      <c r="F17" s="232"/>
      <c r="G17" s="232"/>
      <c r="H17" s="233"/>
      <c r="I17" s="48">
        <f>SUM(I18+I45+I54+I67)</f>
        <v>3972</v>
      </c>
      <c r="J17" s="48"/>
      <c r="K17" s="48">
        <f>SUM(K18+K45+K54+K67)</f>
        <v>3846</v>
      </c>
      <c r="L17" s="48">
        <f>+L18+L45+L54+L67</f>
        <v>375</v>
      </c>
      <c r="M17" s="48">
        <f>+M18+M45+M54+M67</f>
        <v>310</v>
      </c>
      <c r="N17" s="48">
        <f>+N18+N45+N54+N67</f>
        <v>319</v>
      </c>
      <c r="O17" s="48">
        <f>+O18+O45+O54+O67</f>
        <v>341</v>
      </c>
      <c r="P17" s="48">
        <f t="shared" ref="P17:Y17" si="0">SUM(P18+P45+P54+P67)</f>
        <v>1345</v>
      </c>
      <c r="Q17" s="48">
        <f t="shared" si="0"/>
        <v>330</v>
      </c>
      <c r="R17" s="48">
        <f t="shared" si="0"/>
        <v>342</v>
      </c>
      <c r="S17" s="48">
        <f t="shared" si="0"/>
        <v>334</v>
      </c>
      <c r="T17" s="48">
        <f t="shared" si="0"/>
        <v>264</v>
      </c>
      <c r="U17" s="48">
        <f t="shared" si="0"/>
        <v>1270</v>
      </c>
      <c r="V17" s="48">
        <f t="shared" si="0"/>
        <v>295</v>
      </c>
      <c r="W17" s="48">
        <f t="shared" si="0"/>
        <v>263</v>
      </c>
      <c r="X17" s="48">
        <f t="shared" si="0"/>
        <v>325</v>
      </c>
      <c r="Y17" s="137">
        <f t="shared" si="0"/>
        <v>348</v>
      </c>
      <c r="Z17" s="48">
        <f>+Z18+Z54+Z67</f>
        <v>1216</v>
      </c>
      <c r="AA17" s="48">
        <f>SUM(AA18+AA45+AA54+AA67)</f>
        <v>3617</v>
      </c>
      <c r="AB17" s="94">
        <f>SUM(AA17/K17)</f>
        <v>0.94045761830473218</v>
      </c>
      <c r="AC17" s="93">
        <f>+AC18+AC54+AC67</f>
        <v>51022465</v>
      </c>
      <c r="AD17" s="107" t="s">
        <v>95</v>
      </c>
    </row>
    <row r="18" spans="2:31" ht="54" customHeight="1" x14ac:dyDescent="0.2">
      <c r="B18" s="32">
        <v>1</v>
      </c>
      <c r="C18" s="166" t="s">
        <v>77</v>
      </c>
      <c r="D18" s="166"/>
      <c r="E18" s="166"/>
      <c r="F18" s="64"/>
      <c r="G18" s="64"/>
      <c r="H18" s="64" t="s">
        <v>18</v>
      </c>
      <c r="I18" s="64">
        <f>SUM(I19+I36+I48)</f>
        <v>295</v>
      </c>
      <c r="J18" s="109">
        <f t="shared" ref="J18:P18" si="1">SUM(J19+J36+J48)</f>
        <v>-66</v>
      </c>
      <c r="K18" s="109">
        <f t="shared" si="1"/>
        <v>229</v>
      </c>
      <c r="L18" s="115">
        <f>+L19+L36+L48</f>
        <v>2</v>
      </c>
      <c r="M18" s="110">
        <f>+M19+M36+M48</f>
        <v>4</v>
      </c>
      <c r="N18" s="115">
        <f t="shared" ref="N18" si="2">+N19+N36+N48</f>
        <v>48</v>
      </c>
      <c r="O18" s="110">
        <f>+O19+O36+O48</f>
        <v>20</v>
      </c>
      <c r="P18" s="12">
        <f t="shared" si="1"/>
        <v>74</v>
      </c>
      <c r="Q18" s="110">
        <f t="shared" ref="Q18:Y18" si="3">+Q19+Q36+Q48</f>
        <v>28</v>
      </c>
      <c r="R18" s="115">
        <f t="shared" si="3"/>
        <v>27</v>
      </c>
      <c r="S18" s="115">
        <f>+S19+S36+S48</f>
        <v>20</v>
      </c>
      <c r="T18" s="115">
        <f t="shared" si="3"/>
        <v>9</v>
      </c>
      <c r="U18" s="12">
        <f>SUM(Q18:T18)</f>
        <v>84</v>
      </c>
      <c r="V18" s="115">
        <f t="shared" si="3"/>
        <v>19</v>
      </c>
      <c r="W18" s="115">
        <f t="shared" si="3"/>
        <v>20</v>
      </c>
      <c r="X18" s="115">
        <f t="shared" si="3"/>
        <v>26</v>
      </c>
      <c r="Y18" s="143">
        <f t="shared" si="3"/>
        <v>6</v>
      </c>
      <c r="Z18" s="12">
        <f>SUM(V18:Y18)</f>
        <v>71</v>
      </c>
      <c r="AA18" s="12">
        <v>0</v>
      </c>
      <c r="AB18" s="39">
        <f t="shared" ref="AB18:AB26" si="4">SUM(AA18/K18)</f>
        <v>0</v>
      </c>
      <c r="AC18" s="7">
        <v>20869843</v>
      </c>
      <c r="AD18" s="106" t="s">
        <v>104</v>
      </c>
      <c r="AE18" s="53">
        <f>SUM(AE19+AE36+AE48)</f>
        <v>57</v>
      </c>
    </row>
    <row r="19" spans="2:31" ht="51.75" customHeight="1" x14ac:dyDescent="0.2">
      <c r="B19" s="37"/>
      <c r="C19" s="33"/>
      <c r="D19" s="41"/>
      <c r="E19" s="34"/>
      <c r="F19" s="18" t="s">
        <v>114</v>
      </c>
      <c r="G19" s="23"/>
      <c r="H19" s="31" t="s">
        <v>18</v>
      </c>
      <c r="I19" s="68">
        <v>67</v>
      </c>
      <c r="J19" s="68">
        <f>+J20+J29</f>
        <v>-21</v>
      </c>
      <c r="K19" s="68">
        <f>+K20+K29</f>
        <v>46</v>
      </c>
      <c r="L19" s="116">
        <f>+L20+L29</f>
        <v>2</v>
      </c>
      <c r="M19" s="19">
        <f t="shared" ref="M19:N19" si="5">+M20+M29</f>
        <v>4</v>
      </c>
      <c r="N19" s="116">
        <f t="shared" si="5"/>
        <v>5</v>
      </c>
      <c r="O19" s="19">
        <f>+O20+O29</f>
        <v>4</v>
      </c>
      <c r="P19" s="12">
        <f t="shared" ref="P19:P25" si="6">SUM(L19:O19)</f>
        <v>15</v>
      </c>
      <c r="Q19" s="19">
        <f t="shared" ref="Q19:R19" si="7">+Q20+Q29</f>
        <v>6</v>
      </c>
      <c r="R19" s="116">
        <f t="shared" si="7"/>
        <v>4</v>
      </c>
      <c r="S19" s="116">
        <f t="shared" ref="S19" si="8">+S20+S29</f>
        <v>3</v>
      </c>
      <c r="T19" s="116">
        <f t="shared" ref="T19:Y19" si="9">+T20+T29</f>
        <v>4</v>
      </c>
      <c r="U19" s="12">
        <f t="shared" ref="U19:U26" si="10">SUM(Q19:T19)</f>
        <v>17</v>
      </c>
      <c r="V19" s="116">
        <f t="shared" si="9"/>
        <v>6</v>
      </c>
      <c r="W19" s="116">
        <f t="shared" si="9"/>
        <v>4</v>
      </c>
      <c r="X19" s="116">
        <f t="shared" si="9"/>
        <v>4</v>
      </c>
      <c r="Y19" s="142">
        <f t="shared" si="9"/>
        <v>0</v>
      </c>
      <c r="Z19" s="12">
        <f t="shared" ref="Z19:Z27" si="11">SUM(V19:Y19)</f>
        <v>14</v>
      </c>
      <c r="AA19" s="12">
        <f t="shared" ref="AA19:AA25" si="12">SUM(P19+U19+Z19)</f>
        <v>46</v>
      </c>
      <c r="AB19" s="39">
        <f>SUM(AA19/K19)</f>
        <v>1</v>
      </c>
      <c r="AC19" s="29"/>
      <c r="AD19" s="17"/>
      <c r="AE19" s="53">
        <f>8+7+6+3</f>
        <v>24</v>
      </c>
    </row>
    <row r="20" spans="2:31" ht="15.75" customHeight="1" x14ac:dyDescent="0.2">
      <c r="B20" s="38"/>
      <c r="C20" s="148"/>
      <c r="D20" s="148"/>
      <c r="E20" s="148"/>
      <c r="F20" s="4"/>
      <c r="G20" s="27" t="s">
        <v>65</v>
      </c>
      <c r="H20" s="24"/>
      <c r="I20" s="22">
        <f>SUM(I26:I27)</f>
        <v>20</v>
      </c>
      <c r="J20" s="19">
        <f>+J26+J27</f>
        <v>-7</v>
      </c>
      <c r="K20" s="19">
        <f>+K26+K27</f>
        <v>13</v>
      </c>
      <c r="L20" s="117">
        <f>+SUM(L26:L27)</f>
        <v>1</v>
      </c>
      <c r="M20" s="10">
        <f t="shared" ref="M20:N20" si="13">+SUM(M26:M27)</f>
        <v>1</v>
      </c>
      <c r="N20" s="117">
        <f t="shared" si="13"/>
        <v>1</v>
      </c>
      <c r="O20" s="117">
        <f>+O26+O27</f>
        <v>1</v>
      </c>
      <c r="P20" s="12">
        <f t="shared" si="6"/>
        <v>4</v>
      </c>
      <c r="Q20" s="117">
        <f>+SUM(Q26:Q27)</f>
        <v>2</v>
      </c>
      <c r="R20" s="117">
        <f t="shared" ref="R20:T20" si="14">+SUM(R26:R27)</f>
        <v>1</v>
      </c>
      <c r="S20" s="117">
        <f t="shared" si="14"/>
        <v>0</v>
      </c>
      <c r="T20" s="117">
        <f t="shared" si="14"/>
        <v>2</v>
      </c>
      <c r="U20" s="12">
        <f t="shared" si="10"/>
        <v>5</v>
      </c>
      <c r="V20" s="117">
        <f>+SUM(V26:V27)</f>
        <v>2</v>
      </c>
      <c r="W20" s="117">
        <f t="shared" ref="W20:Y20" si="15">+SUM(W26:W27)</f>
        <v>0</v>
      </c>
      <c r="X20" s="117">
        <f t="shared" si="15"/>
        <v>2</v>
      </c>
      <c r="Y20" s="134">
        <f t="shared" si="15"/>
        <v>0</v>
      </c>
      <c r="Z20" s="12">
        <f t="shared" si="11"/>
        <v>4</v>
      </c>
      <c r="AA20" s="12">
        <f t="shared" si="12"/>
        <v>13</v>
      </c>
      <c r="AB20" s="39">
        <f t="shared" si="4"/>
        <v>1</v>
      </c>
      <c r="AC20" s="46"/>
      <c r="AD20" s="17"/>
    </row>
    <row r="21" spans="2:31" ht="27" hidden="1" customHeight="1" x14ac:dyDescent="0.2">
      <c r="B21" s="38"/>
      <c r="C21" s="148"/>
      <c r="D21" s="148"/>
      <c r="E21" s="148"/>
      <c r="F21" s="28"/>
      <c r="G21" s="13" t="s">
        <v>22</v>
      </c>
      <c r="H21" s="24" t="s">
        <v>17</v>
      </c>
      <c r="I21" s="23">
        <v>4</v>
      </c>
      <c r="J21" s="23"/>
      <c r="K21" s="23">
        <v>0</v>
      </c>
      <c r="L21" s="118"/>
      <c r="M21" s="14"/>
      <c r="N21" s="118"/>
      <c r="O21" s="14"/>
      <c r="P21" s="11">
        <f t="shared" si="6"/>
        <v>0</v>
      </c>
      <c r="Q21" s="118"/>
      <c r="R21" s="118"/>
      <c r="S21" s="118"/>
      <c r="T21" s="118"/>
      <c r="U21" s="11">
        <f t="shared" si="10"/>
        <v>0</v>
      </c>
      <c r="V21" s="118"/>
      <c r="W21" s="129"/>
      <c r="X21" s="129"/>
      <c r="Y21" s="147"/>
      <c r="Z21" s="11">
        <f t="shared" si="11"/>
        <v>0</v>
      </c>
      <c r="AA21" s="11">
        <f t="shared" si="12"/>
        <v>0</v>
      </c>
      <c r="AB21" s="61" t="e">
        <f t="shared" si="4"/>
        <v>#DIV/0!</v>
      </c>
      <c r="AC21" s="17"/>
      <c r="AD21" s="17"/>
    </row>
    <row r="22" spans="2:31" ht="52.5" hidden="1" customHeight="1" x14ac:dyDescent="0.2">
      <c r="B22" s="4"/>
      <c r="C22" s="148"/>
      <c r="D22" s="148"/>
      <c r="E22" s="148"/>
      <c r="F22" s="28"/>
      <c r="G22" s="13" t="s">
        <v>23</v>
      </c>
      <c r="H22" s="24" t="s">
        <v>17</v>
      </c>
      <c r="I22" s="23">
        <v>3</v>
      </c>
      <c r="J22" s="23"/>
      <c r="K22" s="23">
        <v>0</v>
      </c>
      <c r="L22" s="118"/>
      <c r="M22" s="14"/>
      <c r="N22" s="118"/>
      <c r="O22" s="14"/>
      <c r="P22" s="11">
        <f t="shared" si="6"/>
        <v>0</v>
      </c>
      <c r="Q22" s="118"/>
      <c r="R22" s="118"/>
      <c r="S22" s="118"/>
      <c r="T22" s="118"/>
      <c r="U22" s="11">
        <f t="shared" si="10"/>
        <v>0</v>
      </c>
      <c r="V22" s="118"/>
      <c r="W22" s="129"/>
      <c r="X22" s="129"/>
      <c r="Y22" s="147"/>
      <c r="Z22" s="11">
        <f t="shared" si="11"/>
        <v>0</v>
      </c>
      <c r="AA22" s="11">
        <f t="shared" si="12"/>
        <v>0</v>
      </c>
      <c r="AB22" s="61" t="e">
        <f t="shared" si="4"/>
        <v>#DIV/0!</v>
      </c>
      <c r="AC22" s="17"/>
      <c r="AD22" s="17"/>
    </row>
    <row r="23" spans="2:31" ht="25.5" hidden="1" customHeight="1" x14ac:dyDescent="0.2">
      <c r="B23" s="4"/>
      <c r="C23" s="148"/>
      <c r="D23" s="148"/>
      <c r="E23" s="148"/>
      <c r="F23" s="28"/>
      <c r="G23" s="13" t="s">
        <v>24</v>
      </c>
      <c r="H23" s="24" t="s">
        <v>17</v>
      </c>
      <c r="I23" s="23">
        <v>3</v>
      </c>
      <c r="J23" s="23"/>
      <c r="K23" s="23">
        <v>0</v>
      </c>
      <c r="L23" s="118"/>
      <c r="M23" s="14"/>
      <c r="N23" s="118"/>
      <c r="O23" s="14"/>
      <c r="P23" s="11">
        <f t="shared" si="6"/>
        <v>0</v>
      </c>
      <c r="Q23" s="118"/>
      <c r="R23" s="118"/>
      <c r="S23" s="118"/>
      <c r="T23" s="118"/>
      <c r="U23" s="11">
        <f t="shared" si="10"/>
        <v>0</v>
      </c>
      <c r="V23" s="118"/>
      <c r="W23" s="129"/>
      <c r="X23" s="129"/>
      <c r="Y23" s="147"/>
      <c r="Z23" s="11">
        <f t="shared" si="11"/>
        <v>0</v>
      </c>
      <c r="AA23" s="11">
        <f t="shared" si="12"/>
        <v>0</v>
      </c>
      <c r="AB23" s="61" t="e">
        <f t="shared" si="4"/>
        <v>#DIV/0!</v>
      </c>
      <c r="AC23" s="17"/>
      <c r="AD23" s="17"/>
    </row>
    <row r="24" spans="2:31" ht="25.5" hidden="1" customHeight="1" x14ac:dyDescent="0.2">
      <c r="B24" s="4"/>
      <c r="C24" s="148"/>
      <c r="D24" s="148"/>
      <c r="E24" s="148"/>
      <c r="F24" s="28"/>
      <c r="G24" s="13" t="s">
        <v>25</v>
      </c>
      <c r="H24" s="24" t="s">
        <v>17</v>
      </c>
      <c r="I24" s="23">
        <v>2</v>
      </c>
      <c r="J24" s="23"/>
      <c r="K24" s="23">
        <v>0</v>
      </c>
      <c r="L24" s="118"/>
      <c r="M24" s="14"/>
      <c r="N24" s="118"/>
      <c r="O24" s="14"/>
      <c r="P24" s="11">
        <f t="shared" si="6"/>
        <v>0</v>
      </c>
      <c r="Q24" s="118"/>
      <c r="R24" s="118"/>
      <c r="S24" s="118"/>
      <c r="T24" s="118"/>
      <c r="U24" s="11">
        <f t="shared" si="10"/>
        <v>0</v>
      </c>
      <c r="V24" s="118"/>
      <c r="W24" s="129"/>
      <c r="X24" s="129"/>
      <c r="Y24" s="147"/>
      <c r="Z24" s="11">
        <f t="shared" si="11"/>
        <v>0</v>
      </c>
      <c r="AA24" s="11">
        <f t="shared" si="12"/>
        <v>0</v>
      </c>
      <c r="AB24" s="61" t="e">
        <f t="shared" si="4"/>
        <v>#DIV/0!</v>
      </c>
      <c r="AC24" s="17"/>
      <c r="AD24" s="17"/>
    </row>
    <row r="25" spans="2:31" ht="25.5" hidden="1" customHeight="1" x14ac:dyDescent="0.2">
      <c r="B25" s="4"/>
      <c r="C25" s="148"/>
      <c r="D25" s="148"/>
      <c r="E25" s="148"/>
      <c r="F25" s="28"/>
      <c r="G25" s="13" t="s">
        <v>26</v>
      </c>
      <c r="H25" s="24" t="s">
        <v>18</v>
      </c>
      <c r="I25" s="23">
        <v>2</v>
      </c>
      <c r="J25" s="23"/>
      <c r="K25" s="23">
        <v>0</v>
      </c>
      <c r="L25" s="118"/>
      <c r="M25" s="14"/>
      <c r="N25" s="118"/>
      <c r="O25" s="14"/>
      <c r="P25" s="11">
        <f t="shared" si="6"/>
        <v>0</v>
      </c>
      <c r="Q25" s="118"/>
      <c r="R25" s="118"/>
      <c r="S25" s="118"/>
      <c r="T25" s="118"/>
      <c r="U25" s="11">
        <f t="shared" si="10"/>
        <v>0</v>
      </c>
      <c r="V25" s="118"/>
      <c r="W25" s="129"/>
      <c r="X25" s="129"/>
      <c r="Y25" s="147"/>
      <c r="Z25" s="11">
        <f t="shared" si="11"/>
        <v>0</v>
      </c>
      <c r="AA25" s="11">
        <f t="shared" si="12"/>
        <v>0</v>
      </c>
      <c r="AB25" s="61" t="e">
        <f t="shared" si="4"/>
        <v>#DIV/0!</v>
      </c>
      <c r="AC25" s="17"/>
      <c r="AD25" s="17"/>
    </row>
    <row r="26" spans="2:31" ht="122.25" customHeight="1" x14ac:dyDescent="0.2">
      <c r="B26" s="4"/>
      <c r="C26" s="148"/>
      <c r="D26" s="148"/>
      <c r="E26" s="148"/>
      <c r="F26" s="28"/>
      <c r="G26" s="57" t="s">
        <v>66</v>
      </c>
      <c r="H26" s="24" t="s">
        <v>18</v>
      </c>
      <c r="I26" s="58">
        <v>12</v>
      </c>
      <c r="J26" s="58">
        <f>-4-1</f>
        <v>-5</v>
      </c>
      <c r="K26" s="40">
        <f>+I26+J26</f>
        <v>7</v>
      </c>
      <c r="L26" s="118">
        <v>1</v>
      </c>
      <c r="M26" s="14">
        <v>0</v>
      </c>
      <c r="N26" s="118">
        <v>1</v>
      </c>
      <c r="O26" s="130">
        <v>0</v>
      </c>
      <c r="P26" s="11">
        <f>+L26+M26+N26+O26</f>
        <v>2</v>
      </c>
      <c r="Q26" s="118">
        <v>1</v>
      </c>
      <c r="R26" s="118">
        <v>1</v>
      </c>
      <c r="S26" s="118">
        <v>0</v>
      </c>
      <c r="T26" s="118">
        <v>1</v>
      </c>
      <c r="U26" s="11">
        <f t="shared" si="10"/>
        <v>3</v>
      </c>
      <c r="V26" s="118">
        <v>1</v>
      </c>
      <c r="W26" s="118">
        <v>0</v>
      </c>
      <c r="X26" s="118">
        <v>1</v>
      </c>
      <c r="Y26" s="111">
        <v>0</v>
      </c>
      <c r="Z26" s="11">
        <f t="shared" si="11"/>
        <v>2</v>
      </c>
      <c r="AA26" s="11">
        <f>SUM(P26+U26+Z26)</f>
        <v>7</v>
      </c>
      <c r="AB26" s="61">
        <f t="shared" si="4"/>
        <v>1</v>
      </c>
      <c r="AC26" s="104"/>
      <c r="AD26" s="42" t="s">
        <v>121</v>
      </c>
    </row>
    <row r="27" spans="2:31" ht="90.75" customHeight="1" x14ac:dyDescent="0.2">
      <c r="B27" s="88"/>
      <c r="C27" s="167"/>
      <c r="D27" s="167"/>
      <c r="E27" s="167"/>
      <c r="F27" s="89"/>
      <c r="G27" s="57" t="s">
        <v>67</v>
      </c>
      <c r="H27" s="26" t="s">
        <v>18</v>
      </c>
      <c r="I27" s="72">
        <v>8</v>
      </c>
      <c r="J27" s="72">
        <v>-2</v>
      </c>
      <c r="K27" s="40">
        <f>+I27+J27</f>
        <v>6</v>
      </c>
      <c r="L27" s="119">
        <v>0</v>
      </c>
      <c r="M27" s="14">
        <v>1</v>
      </c>
      <c r="N27" s="129" t="s">
        <v>116</v>
      </c>
      <c r="O27" s="14">
        <v>1</v>
      </c>
      <c r="P27" s="90">
        <f>SUM(L27:O27)</f>
        <v>2</v>
      </c>
      <c r="Q27" s="118">
        <v>1</v>
      </c>
      <c r="R27" s="129" t="s">
        <v>116</v>
      </c>
      <c r="S27" s="118">
        <v>0</v>
      </c>
      <c r="T27" s="118">
        <v>1</v>
      </c>
      <c r="U27" s="90">
        <f>SUM(Q27:T27)</f>
        <v>2</v>
      </c>
      <c r="V27" s="118">
        <v>1</v>
      </c>
      <c r="W27" s="118">
        <v>0</v>
      </c>
      <c r="X27" s="118">
        <v>1</v>
      </c>
      <c r="Y27" s="111">
        <v>0</v>
      </c>
      <c r="Z27" s="11">
        <f t="shared" si="11"/>
        <v>2</v>
      </c>
      <c r="AA27" s="90">
        <f>SUM(P27+U27+Z27)</f>
        <v>6</v>
      </c>
      <c r="AB27" s="61">
        <f>SUM(AA27/K27)</f>
        <v>1</v>
      </c>
      <c r="AC27" s="103"/>
      <c r="AD27" s="42" t="s">
        <v>118</v>
      </c>
    </row>
    <row r="28" spans="2:31" ht="11.25" customHeight="1" x14ac:dyDescent="0.2">
      <c r="B28" s="237"/>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91"/>
    </row>
    <row r="29" spans="2:31" ht="27.75" customHeight="1" x14ac:dyDescent="0.2">
      <c r="B29" s="4"/>
      <c r="C29" s="148"/>
      <c r="D29" s="148"/>
      <c r="E29" s="148"/>
      <c r="F29" s="35"/>
      <c r="G29" s="27" t="s">
        <v>27</v>
      </c>
      <c r="H29" s="27"/>
      <c r="I29" s="63">
        <v>47</v>
      </c>
      <c r="J29" s="109">
        <f>+J30+J31+J32</f>
        <v>-14</v>
      </c>
      <c r="K29" s="109">
        <f>+K30+K31+K32</f>
        <v>33</v>
      </c>
      <c r="L29" s="117">
        <f>+SUM(L30:L32)</f>
        <v>1</v>
      </c>
      <c r="M29" s="10">
        <f t="shared" ref="M29:O29" si="16">+SUM(M30:M32)</f>
        <v>3</v>
      </c>
      <c r="N29" s="117">
        <f>+N30+N31+N32</f>
        <v>4</v>
      </c>
      <c r="O29" s="10">
        <f t="shared" si="16"/>
        <v>3</v>
      </c>
      <c r="P29" s="12">
        <f>SUM(L29:O29)</f>
        <v>11</v>
      </c>
      <c r="Q29" s="139">
        <f>+Q30+Q31+Q32</f>
        <v>4</v>
      </c>
      <c r="R29" s="139">
        <f>+R30+R31+R32</f>
        <v>3</v>
      </c>
      <c r="S29" s="139">
        <f t="shared" ref="S29:Y29" si="17">+SUM(S30:S32)</f>
        <v>3</v>
      </c>
      <c r="T29" s="139">
        <f t="shared" si="17"/>
        <v>2</v>
      </c>
      <c r="U29" s="12">
        <f>SUM(Q29:T29)</f>
        <v>12</v>
      </c>
      <c r="V29" s="139">
        <f t="shared" si="17"/>
        <v>4</v>
      </c>
      <c r="W29" s="139">
        <f t="shared" si="17"/>
        <v>4</v>
      </c>
      <c r="X29" s="139">
        <f t="shared" si="17"/>
        <v>2</v>
      </c>
      <c r="Y29" s="136">
        <f t="shared" si="17"/>
        <v>0</v>
      </c>
      <c r="Z29" s="12">
        <f>SUM(V29:Y29)</f>
        <v>10</v>
      </c>
      <c r="AA29" s="12">
        <f>SUM(P29+U29+Z29)</f>
        <v>33</v>
      </c>
      <c r="AB29" s="39">
        <f>SUM(AA29/K29)</f>
        <v>1</v>
      </c>
      <c r="AC29" s="17"/>
      <c r="AD29" s="42"/>
    </row>
    <row r="30" spans="2:31" ht="210.75" customHeight="1" x14ac:dyDescent="0.2">
      <c r="B30" s="4"/>
      <c r="C30" s="148"/>
      <c r="D30" s="148"/>
      <c r="E30" s="148"/>
      <c r="F30" s="35"/>
      <c r="G30" s="57" t="s">
        <v>105</v>
      </c>
      <c r="H30" s="14" t="s">
        <v>17</v>
      </c>
      <c r="I30" s="58">
        <v>30</v>
      </c>
      <c r="J30" s="58">
        <f>-9-2</f>
        <v>-11</v>
      </c>
      <c r="K30" s="58">
        <f>+I30+J30</f>
        <v>19</v>
      </c>
      <c r="L30" s="118">
        <v>1</v>
      </c>
      <c r="M30" s="14">
        <v>1</v>
      </c>
      <c r="N30" s="118">
        <v>2</v>
      </c>
      <c r="O30" s="14">
        <v>2</v>
      </c>
      <c r="P30" s="11">
        <f>SUM(L30:O30)</f>
        <v>6</v>
      </c>
      <c r="Q30" s="118">
        <v>2</v>
      </c>
      <c r="R30" s="118">
        <v>2</v>
      </c>
      <c r="S30" s="118">
        <v>2</v>
      </c>
      <c r="T30" s="118">
        <v>1</v>
      </c>
      <c r="U30" s="11">
        <f>SUM(Q30:T30)</f>
        <v>7</v>
      </c>
      <c r="V30" s="118">
        <v>2</v>
      </c>
      <c r="W30" s="118">
        <v>2</v>
      </c>
      <c r="X30" s="118">
        <v>2</v>
      </c>
      <c r="Y30" s="111">
        <v>0</v>
      </c>
      <c r="Z30" s="11">
        <f>SUM(V30:Y30)</f>
        <v>6</v>
      </c>
      <c r="AA30" s="11">
        <f>SUM(P30+U30+Z30)</f>
        <v>19</v>
      </c>
      <c r="AB30" s="61">
        <f>SUM(AA30/K30)</f>
        <v>1</v>
      </c>
      <c r="AC30" s="104"/>
      <c r="AD30" s="128" t="s">
        <v>122</v>
      </c>
    </row>
    <row r="31" spans="2:31" ht="150" customHeight="1" x14ac:dyDescent="0.2">
      <c r="B31" s="4"/>
      <c r="C31" s="148"/>
      <c r="D31" s="148"/>
      <c r="E31" s="148"/>
      <c r="F31" s="35"/>
      <c r="G31" s="57" t="s">
        <v>88</v>
      </c>
      <c r="H31" s="14" t="s">
        <v>17</v>
      </c>
      <c r="I31" s="66">
        <v>10</v>
      </c>
      <c r="J31" s="66">
        <f>-1-1</f>
        <v>-2</v>
      </c>
      <c r="K31" s="58">
        <f t="shared" ref="K31:K32" si="18">+I31+J31</f>
        <v>8</v>
      </c>
      <c r="L31" s="118">
        <v>0</v>
      </c>
      <c r="M31" s="14">
        <v>1</v>
      </c>
      <c r="N31" s="118" t="s">
        <v>117</v>
      </c>
      <c r="O31" s="14">
        <v>1</v>
      </c>
      <c r="P31" s="11">
        <f>+M31+N31+O31</f>
        <v>3</v>
      </c>
      <c r="Q31" s="118">
        <v>1</v>
      </c>
      <c r="R31" s="118" t="s">
        <v>117</v>
      </c>
      <c r="S31" s="118">
        <v>0</v>
      </c>
      <c r="T31" s="118">
        <v>1</v>
      </c>
      <c r="U31" s="144">
        <f>+Q31+R31+S31+T31</f>
        <v>3</v>
      </c>
      <c r="V31" s="118">
        <v>1</v>
      </c>
      <c r="W31" s="118">
        <v>1</v>
      </c>
      <c r="X31" s="118">
        <v>0</v>
      </c>
      <c r="Y31" s="111">
        <v>0</v>
      </c>
      <c r="Z31" s="11">
        <f>SUM(V31:Y31)</f>
        <v>2</v>
      </c>
      <c r="AA31" s="11">
        <f>SUM(P31+U31+Z31)</f>
        <v>8</v>
      </c>
      <c r="AB31" s="61">
        <f>SUM(AA31/K31)</f>
        <v>1</v>
      </c>
      <c r="AC31" s="103"/>
      <c r="AD31" s="128" t="s">
        <v>123</v>
      </c>
    </row>
    <row r="32" spans="2:31" ht="89.25" customHeight="1" x14ac:dyDescent="0.2">
      <c r="B32" s="4"/>
      <c r="C32" s="148"/>
      <c r="D32" s="148"/>
      <c r="E32" s="148"/>
      <c r="F32" s="35"/>
      <c r="G32" s="57" t="s">
        <v>68</v>
      </c>
      <c r="H32" s="14" t="s">
        <v>17</v>
      </c>
      <c r="I32" s="58">
        <v>7</v>
      </c>
      <c r="J32" s="58">
        <v>-1</v>
      </c>
      <c r="K32" s="58">
        <f t="shared" si="18"/>
        <v>6</v>
      </c>
      <c r="L32" s="118">
        <v>0</v>
      </c>
      <c r="M32" s="14">
        <v>1</v>
      </c>
      <c r="N32" s="118">
        <v>1</v>
      </c>
      <c r="O32" s="96" t="s">
        <v>116</v>
      </c>
      <c r="P32" s="11">
        <f>SUM(L32:O32)</f>
        <v>2</v>
      </c>
      <c r="Q32" s="118">
        <v>1</v>
      </c>
      <c r="R32" s="118" t="s">
        <v>116</v>
      </c>
      <c r="S32" s="118">
        <v>1</v>
      </c>
      <c r="T32" s="118">
        <v>0</v>
      </c>
      <c r="U32" s="11">
        <f>SUM(Q32:T32)</f>
        <v>2</v>
      </c>
      <c r="V32" s="118">
        <v>1</v>
      </c>
      <c r="W32" s="118">
        <v>1</v>
      </c>
      <c r="X32" s="118">
        <v>0</v>
      </c>
      <c r="Y32" s="111">
        <v>0</v>
      </c>
      <c r="Z32" s="11">
        <f>SUM(V32:Y32)</f>
        <v>2</v>
      </c>
      <c r="AA32" s="11">
        <f>SUM(P32+U32+Z32)</f>
        <v>6</v>
      </c>
      <c r="AB32" s="61">
        <f>SUM(AA32/K32)</f>
        <v>1</v>
      </c>
      <c r="AC32" s="103"/>
      <c r="AD32" s="128" t="s">
        <v>119</v>
      </c>
    </row>
    <row r="33" spans="2:31" ht="50.25" hidden="1" customHeight="1" x14ac:dyDescent="0.2">
      <c r="B33" s="4"/>
      <c r="C33" s="150"/>
      <c r="D33" s="151"/>
      <c r="E33" s="152"/>
      <c r="F33" s="35"/>
      <c r="G33" s="57" t="s">
        <v>76</v>
      </c>
      <c r="H33" s="14" t="s">
        <v>17</v>
      </c>
      <c r="I33" s="58">
        <v>0</v>
      </c>
      <c r="J33" s="58"/>
      <c r="K33" s="58"/>
      <c r="L33" s="111">
        <v>0</v>
      </c>
      <c r="M33" s="14"/>
      <c r="N33" s="14"/>
      <c r="O33" s="14"/>
      <c r="P33" s="11">
        <f>SUM(L33:O33)</f>
        <v>0</v>
      </c>
      <c r="Q33" s="14"/>
      <c r="R33" s="14"/>
      <c r="S33" s="14"/>
      <c r="T33" s="14"/>
      <c r="U33" s="11">
        <f>SUM(Q33:T33)</f>
        <v>0</v>
      </c>
      <c r="V33" s="14"/>
      <c r="W33" s="14"/>
      <c r="X33" s="14"/>
      <c r="Y33" s="14"/>
      <c r="Z33" s="11">
        <f>SUM(V33:Y33)</f>
        <v>0</v>
      </c>
      <c r="AA33" s="11">
        <f>SUM(P33+U33+Z33)</f>
        <v>0</v>
      </c>
      <c r="AB33" s="61" t="e">
        <f>SUM(AA33/K33)</f>
        <v>#DIV/0!</v>
      </c>
      <c r="AC33" s="17"/>
      <c r="AD33" s="62"/>
    </row>
    <row r="34" spans="2:31" ht="18" customHeight="1" x14ac:dyDescent="0.2">
      <c r="B34" s="202" t="s">
        <v>51</v>
      </c>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85"/>
    </row>
    <row r="35" spans="2:31" ht="31.5" customHeight="1" x14ac:dyDescent="0.2">
      <c r="B35" s="240" t="s">
        <v>44</v>
      </c>
      <c r="C35" s="241"/>
      <c r="D35" s="242" t="s">
        <v>52</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4"/>
    </row>
    <row r="36" spans="2:31" ht="68.25" customHeight="1" x14ac:dyDescent="0.2">
      <c r="B36" s="4"/>
      <c r="C36" s="148"/>
      <c r="D36" s="148"/>
      <c r="E36" s="148"/>
      <c r="F36" s="57" t="s">
        <v>78</v>
      </c>
      <c r="G36" s="69"/>
      <c r="H36" s="10" t="s">
        <v>18</v>
      </c>
      <c r="I36" s="16">
        <v>216</v>
      </c>
      <c r="J36" s="113">
        <f>+J37+J38+J39+J41+J42+J43</f>
        <v>-47</v>
      </c>
      <c r="K36" s="108">
        <f>+K37+K38+K39+K41+K42+K43</f>
        <v>169</v>
      </c>
      <c r="L36" s="120">
        <f>+SUM(L37:L43)</f>
        <v>0</v>
      </c>
      <c r="M36" s="92">
        <f t="shared" ref="M36:O36" si="19">+SUM(M37:M43)</f>
        <v>0</v>
      </c>
      <c r="N36" s="120">
        <f>+SUM(N37:N43)</f>
        <v>43</v>
      </c>
      <c r="O36" s="92">
        <f t="shared" si="19"/>
        <v>15</v>
      </c>
      <c r="P36" s="12">
        <f>SUM(L36:O36)</f>
        <v>58</v>
      </c>
      <c r="Q36" s="117">
        <f>+SUM(Q37:Q43)</f>
        <v>18</v>
      </c>
      <c r="R36" s="117">
        <f t="shared" ref="R36:Y36" si="20">+SUM(R37:R43)</f>
        <v>22</v>
      </c>
      <c r="S36" s="117">
        <f t="shared" si="20"/>
        <v>16</v>
      </c>
      <c r="T36" s="117">
        <f t="shared" si="20"/>
        <v>4</v>
      </c>
      <c r="U36" s="12">
        <f>SUM(Q36:T36)</f>
        <v>60</v>
      </c>
      <c r="V36" s="117">
        <f t="shared" si="20"/>
        <v>12</v>
      </c>
      <c r="W36" s="117">
        <f t="shared" si="20"/>
        <v>16</v>
      </c>
      <c r="X36" s="117">
        <f t="shared" si="20"/>
        <v>17</v>
      </c>
      <c r="Y36" s="134">
        <f t="shared" si="20"/>
        <v>6</v>
      </c>
      <c r="Z36" s="95">
        <f>SUM(Z37:Z43)</f>
        <v>51</v>
      </c>
      <c r="AA36" s="12">
        <f>SUM(P36+U36+Z36)</f>
        <v>169</v>
      </c>
      <c r="AB36" s="39">
        <f>SUM(AA36/K36)</f>
        <v>1</v>
      </c>
      <c r="AC36" s="7"/>
      <c r="AD36" s="7"/>
      <c r="AE36" s="53">
        <f>9+8+9+7</f>
        <v>33</v>
      </c>
    </row>
    <row r="37" spans="2:31" ht="229.5" customHeight="1" x14ac:dyDescent="0.2">
      <c r="B37" s="4"/>
      <c r="C37" s="148"/>
      <c r="D37" s="148"/>
      <c r="E37" s="148"/>
      <c r="F37" s="70"/>
      <c r="G37" s="57" t="s">
        <v>28</v>
      </c>
      <c r="H37" s="14" t="s">
        <v>18</v>
      </c>
      <c r="I37" s="58">
        <v>24</v>
      </c>
      <c r="J37" s="58"/>
      <c r="K37" s="58">
        <f>+I37+J37</f>
        <v>24</v>
      </c>
      <c r="L37" s="121">
        <v>0</v>
      </c>
      <c r="M37" s="14">
        <v>0</v>
      </c>
      <c r="N37" s="118">
        <v>6</v>
      </c>
      <c r="O37" s="14">
        <v>2</v>
      </c>
      <c r="P37" s="11">
        <f t="shared" ref="P37:P43" si="21">SUM(L37:O37)</f>
        <v>8</v>
      </c>
      <c r="Q37" s="118">
        <v>2</v>
      </c>
      <c r="R37" s="118">
        <v>3</v>
      </c>
      <c r="S37" s="118">
        <v>3</v>
      </c>
      <c r="T37" s="129" t="s">
        <v>116</v>
      </c>
      <c r="U37" s="11">
        <f t="shared" ref="U37:U43" si="22">SUM(Q37:T37)</f>
        <v>8</v>
      </c>
      <c r="V37" s="118">
        <v>2</v>
      </c>
      <c r="W37" s="118">
        <v>2</v>
      </c>
      <c r="X37" s="118">
        <v>2</v>
      </c>
      <c r="Y37" s="111">
        <v>2</v>
      </c>
      <c r="Z37" s="11">
        <f t="shared" ref="Z37:Z43" si="23">SUM(V37:Y37)</f>
        <v>8</v>
      </c>
      <c r="AA37" s="11">
        <f t="shared" ref="AA37:AA43" si="24">SUM(P37+U37+Z37)</f>
        <v>24</v>
      </c>
      <c r="AB37" s="61">
        <f t="shared" ref="AB37:AB43" si="25">SUM(AA37/K37)</f>
        <v>1</v>
      </c>
      <c r="AC37" s="17"/>
      <c r="AD37" s="140" t="s">
        <v>133</v>
      </c>
    </row>
    <row r="38" spans="2:31" ht="39" customHeight="1" x14ac:dyDescent="0.2">
      <c r="B38" s="4"/>
      <c r="C38" s="148"/>
      <c r="D38" s="148"/>
      <c r="E38" s="148"/>
      <c r="F38" s="70"/>
      <c r="G38" s="57" t="s">
        <v>29</v>
      </c>
      <c r="H38" s="14" t="s">
        <v>18</v>
      </c>
      <c r="I38" s="58">
        <v>3</v>
      </c>
      <c r="J38" s="58"/>
      <c r="K38" s="58">
        <f t="shared" ref="K38:K43" si="26">+I38+J38</f>
        <v>3</v>
      </c>
      <c r="L38" s="121">
        <v>0</v>
      </c>
      <c r="M38" s="96" t="s">
        <v>116</v>
      </c>
      <c r="N38" s="118">
        <v>1</v>
      </c>
      <c r="O38" s="96" t="s">
        <v>116</v>
      </c>
      <c r="P38" s="11">
        <f t="shared" si="21"/>
        <v>1</v>
      </c>
      <c r="Q38" s="129" t="s">
        <v>116</v>
      </c>
      <c r="R38" s="118">
        <v>1</v>
      </c>
      <c r="S38" s="129" t="s">
        <v>116</v>
      </c>
      <c r="T38" s="129" t="s">
        <v>116</v>
      </c>
      <c r="U38" s="11">
        <f t="shared" si="22"/>
        <v>1</v>
      </c>
      <c r="V38" s="118">
        <v>0</v>
      </c>
      <c r="W38" s="118">
        <v>1</v>
      </c>
      <c r="X38" s="118">
        <v>0</v>
      </c>
      <c r="Y38" s="248" t="s">
        <v>116</v>
      </c>
      <c r="Z38" s="11">
        <f t="shared" si="23"/>
        <v>1</v>
      </c>
      <c r="AA38" s="11">
        <f t="shared" si="24"/>
        <v>3</v>
      </c>
      <c r="AB38" s="61">
        <f t="shared" si="25"/>
        <v>1</v>
      </c>
      <c r="AC38" s="17"/>
      <c r="AD38" s="17" t="s">
        <v>124</v>
      </c>
    </row>
    <row r="39" spans="2:31" ht="409.5" customHeight="1" x14ac:dyDescent="0.2">
      <c r="B39" s="200"/>
      <c r="C39" s="194"/>
      <c r="D39" s="195"/>
      <c r="E39" s="196"/>
      <c r="F39" s="174"/>
      <c r="G39" s="182" t="s">
        <v>30</v>
      </c>
      <c r="H39" s="157" t="s">
        <v>18</v>
      </c>
      <c r="I39" s="161">
        <v>150</v>
      </c>
      <c r="J39" s="161">
        <f>-30-6-4</f>
        <v>-40</v>
      </c>
      <c r="K39" s="161">
        <f t="shared" si="26"/>
        <v>110</v>
      </c>
      <c r="L39" s="184">
        <v>0</v>
      </c>
      <c r="M39" s="157">
        <v>0</v>
      </c>
      <c r="N39" s="153">
        <v>30</v>
      </c>
      <c r="O39" s="157">
        <v>10</v>
      </c>
      <c r="P39" s="155">
        <f t="shared" si="21"/>
        <v>40</v>
      </c>
      <c r="Q39" s="153">
        <v>15</v>
      </c>
      <c r="R39" s="153">
        <v>15</v>
      </c>
      <c r="S39" s="153">
        <v>10</v>
      </c>
      <c r="T39" s="176" t="s">
        <v>116</v>
      </c>
      <c r="U39" s="155">
        <f t="shared" si="22"/>
        <v>40</v>
      </c>
      <c r="V39" s="153">
        <v>10</v>
      </c>
      <c r="W39" s="153">
        <v>10</v>
      </c>
      <c r="X39" s="153">
        <v>9</v>
      </c>
      <c r="Y39" s="159">
        <v>1</v>
      </c>
      <c r="Z39" s="155">
        <f t="shared" si="23"/>
        <v>30</v>
      </c>
      <c r="AA39" s="155">
        <f t="shared" si="24"/>
        <v>110</v>
      </c>
      <c r="AB39" s="178">
        <f t="shared" si="25"/>
        <v>1</v>
      </c>
      <c r="AC39" s="180"/>
      <c r="AD39" s="172" t="s">
        <v>134</v>
      </c>
    </row>
    <row r="40" spans="2:31" ht="276" customHeight="1" x14ac:dyDescent="0.2">
      <c r="B40" s="201"/>
      <c r="C40" s="197"/>
      <c r="D40" s="198"/>
      <c r="E40" s="199"/>
      <c r="F40" s="175"/>
      <c r="G40" s="183"/>
      <c r="H40" s="158"/>
      <c r="I40" s="162"/>
      <c r="J40" s="162"/>
      <c r="K40" s="162"/>
      <c r="L40" s="185"/>
      <c r="M40" s="158"/>
      <c r="N40" s="154"/>
      <c r="O40" s="158"/>
      <c r="P40" s="156"/>
      <c r="Q40" s="154"/>
      <c r="R40" s="154"/>
      <c r="S40" s="154"/>
      <c r="T40" s="177"/>
      <c r="U40" s="156"/>
      <c r="V40" s="154"/>
      <c r="W40" s="154"/>
      <c r="X40" s="154"/>
      <c r="Y40" s="160"/>
      <c r="Z40" s="156"/>
      <c r="AA40" s="156"/>
      <c r="AB40" s="179"/>
      <c r="AC40" s="181"/>
      <c r="AD40" s="173"/>
    </row>
    <row r="41" spans="2:31" ht="131.25" customHeight="1" x14ac:dyDescent="0.2">
      <c r="B41" s="4"/>
      <c r="C41" s="148"/>
      <c r="D41" s="148"/>
      <c r="E41" s="148"/>
      <c r="F41" s="70"/>
      <c r="G41" s="57" t="s">
        <v>31</v>
      </c>
      <c r="H41" s="14" t="s">
        <v>18</v>
      </c>
      <c r="I41" s="58">
        <v>15</v>
      </c>
      <c r="J41" s="58"/>
      <c r="K41" s="58">
        <f t="shared" si="26"/>
        <v>15</v>
      </c>
      <c r="L41" s="121">
        <v>0</v>
      </c>
      <c r="M41" s="14">
        <v>0</v>
      </c>
      <c r="N41" s="118">
        <v>3</v>
      </c>
      <c r="O41" s="14">
        <v>2</v>
      </c>
      <c r="P41" s="11">
        <f t="shared" si="21"/>
        <v>5</v>
      </c>
      <c r="Q41" s="129" t="s">
        <v>116</v>
      </c>
      <c r="R41" s="118">
        <v>1</v>
      </c>
      <c r="S41" s="118">
        <v>2</v>
      </c>
      <c r="T41" s="118">
        <v>2</v>
      </c>
      <c r="U41" s="11">
        <f t="shared" si="22"/>
        <v>5</v>
      </c>
      <c r="V41" s="118">
        <v>0</v>
      </c>
      <c r="W41" s="118">
        <v>1</v>
      </c>
      <c r="X41" s="118">
        <v>2</v>
      </c>
      <c r="Y41" s="111">
        <v>2</v>
      </c>
      <c r="Z41" s="11">
        <f t="shared" si="23"/>
        <v>5</v>
      </c>
      <c r="AA41" s="11">
        <f t="shared" si="24"/>
        <v>15</v>
      </c>
      <c r="AB41" s="61">
        <f t="shared" si="25"/>
        <v>1</v>
      </c>
      <c r="AC41" s="17"/>
      <c r="AD41" s="42" t="s">
        <v>135</v>
      </c>
    </row>
    <row r="42" spans="2:31" ht="55.5" customHeight="1" x14ac:dyDescent="0.2">
      <c r="B42" s="4"/>
      <c r="C42" s="148"/>
      <c r="D42" s="148"/>
      <c r="E42" s="148"/>
      <c r="F42" s="70"/>
      <c r="G42" s="57" t="s">
        <v>32</v>
      </c>
      <c r="H42" s="14" t="s">
        <v>18</v>
      </c>
      <c r="I42" s="58">
        <v>9</v>
      </c>
      <c r="J42" s="58"/>
      <c r="K42" s="58">
        <f t="shared" si="26"/>
        <v>9</v>
      </c>
      <c r="L42" s="121">
        <v>0</v>
      </c>
      <c r="M42" s="14">
        <v>0</v>
      </c>
      <c r="N42" s="118">
        <v>2</v>
      </c>
      <c r="O42" s="14">
        <v>1</v>
      </c>
      <c r="P42" s="11">
        <f t="shared" si="21"/>
        <v>3</v>
      </c>
      <c r="Q42" s="129" t="s">
        <v>116</v>
      </c>
      <c r="R42" s="118">
        <v>1</v>
      </c>
      <c r="S42" s="118">
        <v>1</v>
      </c>
      <c r="T42" s="118">
        <v>1</v>
      </c>
      <c r="U42" s="11">
        <f t="shared" si="22"/>
        <v>3</v>
      </c>
      <c r="V42" s="118">
        <v>0</v>
      </c>
      <c r="W42" s="118">
        <v>1</v>
      </c>
      <c r="X42" s="118">
        <v>1</v>
      </c>
      <c r="Y42" s="111">
        <v>1</v>
      </c>
      <c r="Z42" s="11">
        <f t="shared" si="23"/>
        <v>3</v>
      </c>
      <c r="AA42" s="11">
        <f t="shared" si="24"/>
        <v>9</v>
      </c>
      <c r="AB42" s="61">
        <f t="shared" si="25"/>
        <v>1</v>
      </c>
      <c r="AC42" s="17"/>
      <c r="AD42" s="141" t="s">
        <v>136</v>
      </c>
    </row>
    <row r="43" spans="2:31" ht="76.5" customHeight="1" x14ac:dyDescent="0.2">
      <c r="B43" s="4"/>
      <c r="C43" s="148"/>
      <c r="D43" s="148"/>
      <c r="E43" s="148"/>
      <c r="F43" s="70"/>
      <c r="G43" s="57" t="s">
        <v>69</v>
      </c>
      <c r="H43" s="14" t="s">
        <v>18</v>
      </c>
      <c r="I43" s="58">
        <v>15</v>
      </c>
      <c r="J43" s="58">
        <v>-7</v>
      </c>
      <c r="K43" s="58">
        <f t="shared" si="26"/>
        <v>8</v>
      </c>
      <c r="L43" s="121">
        <v>0</v>
      </c>
      <c r="M43" s="14">
        <v>0</v>
      </c>
      <c r="N43" s="118">
        <v>1</v>
      </c>
      <c r="O43" s="96" t="s">
        <v>116</v>
      </c>
      <c r="P43" s="11">
        <f t="shared" si="21"/>
        <v>1</v>
      </c>
      <c r="Q43" s="118">
        <v>1</v>
      </c>
      <c r="R43" s="118">
        <v>1</v>
      </c>
      <c r="S43" s="129" t="s">
        <v>116</v>
      </c>
      <c r="T43" s="118">
        <v>1</v>
      </c>
      <c r="U43" s="11">
        <f t="shared" si="22"/>
        <v>3</v>
      </c>
      <c r="V43" s="118">
        <v>0</v>
      </c>
      <c r="W43" s="118">
        <v>1</v>
      </c>
      <c r="X43" s="118">
        <v>3</v>
      </c>
      <c r="Y43" s="248" t="s">
        <v>116</v>
      </c>
      <c r="Z43" s="11">
        <f t="shared" si="23"/>
        <v>4</v>
      </c>
      <c r="AA43" s="11">
        <f t="shared" si="24"/>
        <v>8</v>
      </c>
      <c r="AB43" s="61">
        <f t="shared" si="25"/>
        <v>1</v>
      </c>
      <c r="AC43" s="17"/>
      <c r="AD43" s="141" t="s">
        <v>125</v>
      </c>
    </row>
    <row r="44" spans="2:31" ht="20.25" customHeight="1" x14ac:dyDescent="0.2">
      <c r="B44" s="202" t="s">
        <v>50</v>
      </c>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85"/>
    </row>
    <row r="45" spans="2:31" ht="38.25" x14ac:dyDescent="0.2">
      <c r="B45" s="4"/>
      <c r="C45" s="101"/>
      <c r="D45" s="101"/>
      <c r="E45" s="101"/>
      <c r="F45" s="57" t="s">
        <v>79</v>
      </c>
      <c r="G45" s="71"/>
      <c r="H45" s="83" t="s">
        <v>20</v>
      </c>
      <c r="I45" s="63">
        <v>12</v>
      </c>
      <c r="J45" s="109">
        <f>+J46+J47</f>
        <v>8</v>
      </c>
      <c r="K45" s="109">
        <f>+K46+K47</f>
        <v>20</v>
      </c>
      <c r="L45" s="122">
        <f>+SUM(L46:L47)</f>
        <v>0</v>
      </c>
      <c r="M45" s="97">
        <f>+SUM(M46:M47)</f>
        <v>0</v>
      </c>
      <c r="N45" s="117">
        <f t="shared" ref="N45:O45" si="27">+SUM(N46:N47)</f>
        <v>0</v>
      </c>
      <c r="O45" s="10">
        <f t="shared" si="27"/>
        <v>3</v>
      </c>
      <c r="P45" s="12">
        <f>SUM(L45:O45)</f>
        <v>3</v>
      </c>
      <c r="Q45" s="117">
        <f>+SUM(Q46:Q47)</f>
        <v>0</v>
      </c>
      <c r="R45" s="117">
        <f t="shared" ref="R45:Y45" si="28">+SUM(R46:R47)</f>
        <v>0</v>
      </c>
      <c r="S45" s="117">
        <f t="shared" si="28"/>
        <v>0</v>
      </c>
      <c r="T45" s="117">
        <f t="shared" si="28"/>
        <v>2</v>
      </c>
      <c r="U45" s="12">
        <f>SUM(Q45:T45)</f>
        <v>2</v>
      </c>
      <c r="V45" s="117">
        <f t="shared" si="28"/>
        <v>0</v>
      </c>
      <c r="W45" s="117">
        <f t="shared" si="28"/>
        <v>5</v>
      </c>
      <c r="X45" s="117">
        <f t="shared" si="28"/>
        <v>4</v>
      </c>
      <c r="Y45" s="134">
        <f t="shared" si="28"/>
        <v>6</v>
      </c>
      <c r="Z45" s="12">
        <f>SUM(V45:Y45)</f>
        <v>15</v>
      </c>
      <c r="AA45" s="12">
        <f>SUM(P45+U45+Z45)</f>
        <v>20</v>
      </c>
      <c r="AB45" s="39">
        <f>SUM(AA45/K45)</f>
        <v>1</v>
      </c>
      <c r="AC45" s="7"/>
      <c r="AD45" s="49"/>
      <c r="AE45" s="53">
        <f>0+0+2+0</f>
        <v>2</v>
      </c>
    </row>
    <row r="46" spans="2:31" ht="158.25" customHeight="1" x14ac:dyDescent="0.2">
      <c r="B46" s="4"/>
      <c r="C46" s="148"/>
      <c r="D46" s="148"/>
      <c r="E46" s="148"/>
      <c r="F46" s="54"/>
      <c r="G46" s="67" t="s">
        <v>33</v>
      </c>
      <c r="H46" s="23" t="s">
        <v>19</v>
      </c>
      <c r="I46" s="65">
        <v>8</v>
      </c>
      <c r="J46" s="65">
        <f>9-3</f>
        <v>6</v>
      </c>
      <c r="K46" s="65">
        <f>+J46+I46</f>
        <v>14</v>
      </c>
      <c r="L46" s="123">
        <v>0</v>
      </c>
      <c r="M46" s="96" t="s">
        <v>116</v>
      </c>
      <c r="N46" s="118">
        <v>0</v>
      </c>
      <c r="O46" s="14">
        <v>3</v>
      </c>
      <c r="P46" s="11">
        <f>SUM(L46:O46)</f>
        <v>3</v>
      </c>
      <c r="Q46" s="117">
        <v>0</v>
      </c>
      <c r="R46" s="118">
        <v>0</v>
      </c>
      <c r="S46" s="118">
        <v>0</v>
      </c>
      <c r="T46" s="118">
        <v>2</v>
      </c>
      <c r="U46" s="11">
        <f>SUM(Q46:T46)</f>
        <v>2</v>
      </c>
      <c r="V46" s="118">
        <v>0</v>
      </c>
      <c r="W46" s="118">
        <v>5</v>
      </c>
      <c r="X46" s="118">
        <v>4</v>
      </c>
      <c r="Y46" s="111">
        <v>0</v>
      </c>
      <c r="Z46" s="11">
        <f>SUM(V46:Y46)</f>
        <v>9</v>
      </c>
      <c r="AA46" s="11">
        <f>SUM(P46+U46+Z46)</f>
        <v>14</v>
      </c>
      <c r="AB46" s="61">
        <f>SUM(AA46/K46)</f>
        <v>1</v>
      </c>
      <c r="AC46" s="17"/>
      <c r="AD46" s="42" t="s">
        <v>126</v>
      </c>
    </row>
    <row r="47" spans="2:31" ht="53.25" customHeight="1" x14ac:dyDescent="0.2">
      <c r="B47" s="4"/>
      <c r="C47" s="150"/>
      <c r="D47" s="151"/>
      <c r="E47" s="152"/>
      <c r="F47" s="54"/>
      <c r="G47" s="25" t="s">
        <v>34</v>
      </c>
      <c r="H47" s="23" t="s">
        <v>19</v>
      </c>
      <c r="I47" s="65">
        <v>4</v>
      </c>
      <c r="J47" s="65">
        <f>4-2</f>
        <v>2</v>
      </c>
      <c r="K47" s="65">
        <f>+J47+I47</f>
        <v>6</v>
      </c>
      <c r="L47" s="123">
        <v>0</v>
      </c>
      <c r="M47" s="96" t="s">
        <v>116</v>
      </c>
      <c r="N47" s="129" t="s">
        <v>116</v>
      </c>
      <c r="O47" s="14">
        <v>0</v>
      </c>
      <c r="P47" s="11">
        <f>SUM(L47:O47)</f>
        <v>0</v>
      </c>
      <c r="Q47" s="129" t="s">
        <v>116</v>
      </c>
      <c r="R47" s="118">
        <v>0</v>
      </c>
      <c r="S47" s="118">
        <v>0</v>
      </c>
      <c r="T47" s="129" t="s">
        <v>116</v>
      </c>
      <c r="U47" s="11">
        <f>SUM(Q47:T47)</f>
        <v>0</v>
      </c>
      <c r="V47" s="118">
        <v>0</v>
      </c>
      <c r="W47" s="118">
        <v>0</v>
      </c>
      <c r="X47" s="118">
        <v>0</v>
      </c>
      <c r="Y47" s="111">
        <v>6</v>
      </c>
      <c r="Z47" s="11">
        <f>SUM(V47:Y47)</f>
        <v>6</v>
      </c>
      <c r="AA47" s="11">
        <f>SUM(P47+U47+Z47)</f>
        <v>6</v>
      </c>
      <c r="AB47" s="61">
        <f>SUM(AA47/K47)</f>
        <v>1</v>
      </c>
      <c r="AC47" s="17"/>
      <c r="AD47" s="249" t="s">
        <v>137</v>
      </c>
    </row>
    <row r="48" spans="2:31" ht="192" customHeight="1" x14ac:dyDescent="0.2">
      <c r="B48" s="4"/>
      <c r="C48" s="148"/>
      <c r="D48" s="148"/>
      <c r="E48" s="148"/>
      <c r="F48" s="99" t="s">
        <v>80</v>
      </c>
      <c r="G48" s="23"/>
      <c r="H48" s="31" t="s">
        <v>18</v>
      </c>
      <c r="I48" s="16">
        <v>12</v>
      </c>
      <c r="J48" s="16">
        <v>2</v>
      </c>
      <c r="K48" s="16">
        <f>+I48+J48</f>
        <v>14</v>
      </c>
      <c r="L48" s="122">
        <v>0</v>
      </c>
      <c r="M48" s="10">
        <v>0</v>
      </c>
      <c r="N48" s="117">
        <v>0</v>
      </c>
      <c r="O48" s="10">
        <v>1</v>
      </c>
      <c r="P48" s="12">
        <f>SUM(L48:O48)</f>
        <v>1</v>
      </c>
      <c r="Q48" s="117">
        <v>4</v>
      </c>
      <c r="R48" s="117">
        <v>1</v>
      </c>
      <c r="S48" s="117">
        <v>1</v>
      </c>
      <c r="T48" s="117">
        <v>1</v>
      </c>
      <c r="U48" s="12">
        <f>SUM(Q48:T48)</f>
        <v>7</v>
      </c>
      <c r="V48" s="117">
        <v>1</v>
      </c>
      <c r="W48" s="117">
        <v>0</v>
      </c>
      <c r="X48" s="245">
        <v>5</v>
      </c>
      <c r="Y48" s="247" t="s">
        <v>116</v>
      </c>
      <c r="Z48" s="12">
        <f>SUM(V48:Y48)</f>
        <v>6</v>
      </c>
      <c r="AA48" s="12">
        <f>SUM(P48+U48+Z48)</f>
        <v>14</v>
      </c>
      <c r="AB48" s="39">
        <f>SUM(AA48/K48)</f>
        <v>1</v>
      </c>
      <c r="AC48" s="7"/>
      <c r="AD48" s="42" t="s">
        <v>127</v>
      </c>
      <c r="AE48" s="100"/>
    </row>
    <row r="49" spans="2:32" s="8" customFormat="1" ht="18.75" customHeight="1" x14ac:dyDescent="0.2">
      <c r="B49" s="202" t="s">
        <v>48</v>
      </c>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85"/>
    </row>
    <row r="50" spans="2:32" s="8" customFormat="1" ht="14.25" customHeight="1" x14ac:dyDescent="0.2">
      <c r="B50" s="149" t="s">
        <v>44</v>
      </c>
      <c r="C50" s="149"/>
      <c r="D50" s="149"/>
      <c r="E50" s="149"/>
      <c r="F50" s="208" t="s">
        <v>49</v>
      </c>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row>
    <row r="51" spans="2:32" s="8" customFormat="1" ht="15" customHeight="1" x14ac:dyDescent="0.2">
      <c r="B51" s="149" t="s">
        <v>45</v>
      </c>
      <c r="C51" s="149"/>
      <c r="D51" s="149"/>
      <c r="E51" s="149"/>
      <c r="F51" s="204" t="s">
        <v>81</v>
      </c>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row>
    <row r="52" spans="2:32" ht="21" customHeight="1" x14ac:dyDescent="0.2">
      <c r="B52" s="73"/>
      <c r="C52" s="163" t="s">
        <v>97</v>
      </c>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5"/>
    </row>
    <row r="53" spans="2:32" ht="51" customHeight="1" x14ac:dyDescent="0.2">
      <c r="B53" s="76" t="s">
        <v>54</v>
      </c>
      <c r="C53" s="205" t="s">
        <v>37</v>
      </c>
      <c r="D53" s="206"/>
      <c r="E53" s="207"/>
      <c r="F53" s="77" t="s">
        <v>38</v>
      </c>
      <c r="G53" s="78" t="s">
        <v>4</v>
      </c>
      <c r="H53" s="79" t="s">
        <v>3</v>
      </c>
      <c r="I53" s="80" t="s">
        <v>39</v>
      </c>
      <c r="J53" s="80" t="s">
        <v>115</v>
      </c>
      <c r="K53" s="80" t="s">
        <v>60</v>
      </c>
      <c r="L53" s="114" t="s">
        <v>5</v>
      </c>
      <c r="M53" s="5" t="s">
        <v>111</v>
      </c>
      <c r="N53" s="114" t="s">
        <v>6</v>
      </c>
      <c r="O53" s="5" t="s">
        <v>7</v>
      </c>
      <c r="P53" s="36" t="s">
        <v>62</v>
      </c>
      <c r="Q53" s="138" t="s">
        <v>8</v>
      </c>
      <c r="R53" s="138" t="s">
        <v>9</v>
      </c>
      <c r="S53" s="138" t="s">
        <v>10</v>
      </c>
      <c r="T53" s="138" t="s">
        <v>11</v>
      </c>
      <c r="U53" s="36" t="s">
        <v>63</v>
      </c>
      <c r="V53" s="138" t="s">
        <v>12</v>
      </c>
      <c r="W53" s="138" t="s">
        <v>13</v>
      </c>
      <c r="X53" s="138" t="s">
        <v>14</v>
      </c>
      <c r="Y53" s="131" t="s">
        <v>15</v>
      </c>
      <c r="Z53" s="36" t="s">
        <v>64</v>
      </c>
      <c r="AA53" s="74" t="s">
        <v>40</v>
      </c>
      <c r="AB53" s="74" t="s">
        <v>41</v>
      </c>
      <c r="AC53" s="75" t="s">
        <v>102</v>
      </c>
      <c r="AD53" s="74" t="s">
        <v>42</v>
      </c>
    </row>
    <row r="54" spans="2:32" ht="78.75" customHeight="1" x14ac:dyDescent="0.2">
      <c r="B54" s="32">
        <v>2</v>
      </c>
      <c r="C54" s="166" t="s">
        <v>70</v>
      </c>
      <c r="D54" s="166"/>
      <c r="E54" s="166"/>
      <c r="F54" s="4"/>
      <c r="G54" s="55"/>
      <c r="H54" s="10" t="s">
        <v>17</v>
      </c>
      <c r="I54" s="43">
        <f>SUM(I55+I59)</f>
        <v>3191</v>
      </c>
      <c r="J54" s="60">
        <f t="shared" ref="J54:P54" si="29">SUM(J55+J59)</f>
        <v>0</v>
      </c>
      <c r="K54" s="60">
        <f t="shared" si="29"/>
        <v>3191</v>
      </c>
      <c r="L54" s="124">
        <f>+L55+L59</f>
        <v>344</v>
      </c>
      <c r="M54" s="43">
        <f t="shared" ref="M54:O54" si="30">+M55+M59</f>
        <v>274</v>
      </c>
      <c r="N54" s="124">
        <f t="shared" si="30"/>
        <v>232</v>
      </c>
      <c r="O54" s="43">
        <f t="shared" si="30"/>
        <v>279</v>
      </c>
      <c r="P54" s="43">
        <f t="shared" si="29"/>
        <v>1129</v>
      </c>
      <c r="Q54" s="124">
        <f>+Q55+Q59</f>
        <v>264</v>
      </c>
      <c r="R54" s="124">
        <f t="shared" ref="R54:Y54" si="31">+R55+R59</f>
        <v>279</v>
      </c>
      <c r="S54" s="124">
        <f t="shared" si="31"/>
        <v>276</v>
      </c>
      <c r="T54" s="124">
        <f t="shared" si="31"/>
        <v>213</v>
      </c>
      <c r="U54" s="43">
        <f t="shared" ref="U54:U61" si="32">SUM(Q54:T54)</f>
        <v>1032</v>
      </c>
      <c r="V54" s="124">
        <f t="shared" si="31"/>
        <v>246</v>
      </c>
      <c r="W54" s="124">
        <f t="shared" si="31"/>
        <v>188</v>
      </c>
      <c r="X54" s="124">
        <f t="shared" si="31"/>
        <v>274</v>
      </c>
      <c r="Y54" s="132">
        <f t="shared" si="31"/>
        <v>322</v>
      </c>
      <c r="Z54" s="43">
        <f>SUM(V54:Y54)</f>
        <v>1030</v>
      </c>
      <c r="AA54" s="43">
        <f>SUM(P54+U54+Z54)</f>
        <v>3191</v>
      </c>
      <c r="AB54" s="39">
        <f t="shared" ref="AB54:AB61" si="33">SUM(AA54/K54)</f>
        <v>1</v>
      </c>
      <c r="AC54" s="7">
        <v>26900089</v>
      </c>
      <c r="AD54" s="105" t="s">
        <v>96</v>
      </c>
      <c r="AE54" s="53">
        <f>403+402+403+403</f>
        <v>1611</v>
      </c>
      <c r="AF54" s="51"/>
    </row>
    <row r="55" spans="2:32" ht="80.25" customHeight="1" x14ac:dyDescent="0.2">
      <c r="B55" s="4"/>
      <c r="C55" s="148"/>
      <c r="D55" s="148"/>
      <c r="E55" s="148"/>
      <c r="F55" s="20" t="s">
        <v>82</v>
      </c>
      <c r="G55" s="55"/>
      <c r="H55" s="10" t="s">
        <v>17</v>
      </c>
      <c r="I55" s="16">
        <v>2806</v>
      </c>
      <c r="J55" s="60">
        <f>+J56+J57+J58:J58</f>
        <v>0</v>
      </c>
      <c r="K55" s="60">
        <f>+K56+K57+K58:K58</f>
        <v>2806</v>
      </c>
      <c r="L55" s="125">
        <f>+SUM(L56:L58)</f>
        <v>316</v>
      </c>
      <c r="M55" s="16">
        <f t="shared" ref="M55:O55" si="34">+SUM(M56:M58)</f>
        <v>244</v>
      </c>
      <c r="N55" s="125">
        <f t="shared" si="34"/>
        <v>201</v>
      </c>
      <c r="O55" s="16">
        <f t="shared" si="34"/>
        <v>242</v>
      </c>
      <c r="P55" s="43">
        <f t="shared" ref="P55:P61" si="35">SUM(L55:O55)</f>
        <v>1003</v>
      </c>
      <c r="Q55" s="125">
        <f>+SUM(Q56:Q58)</f>
        <v>230</v>
      </c>
      <c r="R55" s="125">
        <f t="shared" ref="R55:Y55" si="36">+SUM(R56:R58)</f>
        <v>244</v>
      </c>
      <c r="S55" s="125">
        <f t="shared" si="36"/>
        <v>244</v>
      </c>
      <c r="T55" s="125">
        <f t="shared" si="36"/>
        <v>183</v>
      </c>
      <c r="U55" s="43">
        <f t="shared" si="32"/>
        <v>901</v>
      </c>
      <c r="V55" s="125">
        <f t="shared" si="36"/>
        <v>233</v>
      </c>
      <c r="W55" s="125">
        <f t="shared" si="36"/>
        <v>159</v>
      </c>
      <c r="X55" s="125">
        <f t="shared" si="36"/>
        <v>230</v>
      </c>
      <c r="Y55" s="133">
        <f t="shared" si="36"/>
        <v>280</v>
      </c>
      <c r="Z55" s="43">
        <f t="shared" ref="Z55:Z60" si="37">SUM(V55:Y55)</f>
        <v>902</v>
      </c>
      <c r="AA55" s="43">
        <f t="shared" ref="AA55:AA60" si="38">SUM(P55+U55+Z55)</f>
        <v>2806</v>
      </c>
      <c r="AB55" s="39">
        <f t="shared" si="33"/>
        <v>1</v>
      </c>
      <c r="AC55" s="7"/>
      <c r="AD55" s="81"/>
      <c r="AE55" s="53">
        <f>403+402+403+403</f>
        <v>1611</v>
      </c>
      <c r="AF55" s="51"/>
    </row>
    <row r="56" spans="2:32" ht="44.25" customHeight="1" x14ac:dyDescent="0.2">
      <c r="B56" s="4"/>
      <c r="C56" s="148"/>
      <c r="D56" s="148"/>
      <c r="E56" s="148"/>
      <c r="F56" s="56"/>
      <c r="G56" s="20" t="s">
        <v>71</v>
      </c>
      <c r="H56" s="14" t="s">
        <v>18</v>
      </c>
      <c r="I56" s="58">
        <v>1000</v>
      </c>
      <c r="J56" s="58">
        <v>0</v>
      </c>
      <c r="K56" s="59">
        <f>+I56+J56</f>
        <v>1000</v>
      </c>
      <c r="L56" s="118">
        <v>137</v>
      </c>
      <c r="M56" s="14">
        <v>79</v>
      </c>
      <c r="N56" s="118">
        <v>71</v>
      </c>
      <c r="O56" s="14">
        <v>113</v>
      </c>
      <c r="P56" s="11">
        <f t="shared" si="35"/>
        <v>400</v>
      </c>
      <c r="Q56" s="118">
        <v>87</v>
      </c>
      <c r="R56" s="118">
        <v>95</v>
      </c>
      <c r="S56" s="118">
        <v>90</v>
      </c>
      <c r="T56" s="118">
        <v>48</v>
      </c>
      <c r="U56" s="11">
        <f t="shared" si="32"/>
        <v>320</v>
      </c>
      <c r="V56" s="118">
        <v>82</v>
      </c>
      <c r="W56" s="118">
        <v>72</v>
      </c>
      <c r="X56" s="118">
        <v>65</v>
      </c>
      <c r="Y56" s="111">
        <v>61</v>
      </c>
      <c r="Z56" s="11">
        <f t="shared" si="37"/>
        <v>280</v>
      </c>
      <c r="AA56" s="84">
        <f t="shared" si="38"/>
        <v>1000</v>
      </c>
      <c r="AB56" s="61">
        <f t="shared" si="33"/>
        <v>1</v>
      </c>
      <c r="AC56" s="7"/>
      <c r="AD56" s="112" t="s">
        <v>128</v>
      </c>
    </row>
    <row r="57" spans="2:32" ht="67.5" customHeight="1" x14ac:dyDescent="0.2">
      <c r="B57" s="4"/>
      <c r="C57" s="148"/>
      <c r="D57" s="148"/>
      <c r="E57" s="148"/>
      <c r="F57" s="23"/>
      <c r="G57" s="20" t="s">
        <v>72</v>
      </c>
      <c r="H57" s="14" t="s">
        <v>18</v>
      </c>
      <c r="I57" s="58">
        <v>200</v>
      </c>
      <c r="J57" s="58">
        <v>0</v>
      </c>
      <c r="K57" s="59">
        <f t="shared" ref="K57:K58" si="39">+I57+J57</f>
        <v>200</v>
      </c>
      <c r="L57" s="118">
        <v>14</v>
      </c>
      <c r="M57" s="14">
        <v>10</v>
      </c>
      <c r="N57" s="118">
        <v>13</v>
      </c>
      <c r="O57" s="14">
        <v>19</v>
      </c>
      <c r="P57" s="11">
        <f t="shared" si="35"/>
        <v>56</v>
      </c>
      <c r="Q57" s="118">
        <v>12</v>
      </c>
      <c r="R57" s="118">
        <v>14</v>
      </c>
      <c r="S57" s="118">
        <v>19</v>
      </c>
      <c r="T57" s="118">
        <v>0</v>
      </c>
      <c r="U57" s="11">
        <f t="shared" si="32"/>
        <v>45</v>
      </c>
      <c r="V57" s="118">
        <v>10</v>
      </c>
      <c r="W57" s="118">
        <v>20</v>
      </c>
      <c r="X57" s="118">
        <v>12</v>
      </c>
      <c r="Y57" s="111">
        <v>57</v>
      </c>
      <c r="Z57" s="11">
        <f t="shared" si="37"/>
        <v>99</v>
      </c>
      <c r="AA57" s="11">
        <f t="shared" si="38"/>
        <v>200</v>
      </c>
      <c r="AB57" s="61">
        <f t="shared" si="33"/>
        <v>1</v>
      </c>
      <c r="AC57" s="7"/>
      <c r="AD57" s="112" t="s">
        <v>129</v>
      </c>
    </row>
    <row r="58" spans="2:32" ht="54.75" customHeight="1" x14ac:dyDescent="0.2">
      <c r="B58" s="4"/>
      <c r="C58" s="148"/>
      <c r="D58" s="148"/>
      <c r="E58" s="148"/>
      <c r="F58" s="23"/>
      <c r="G58" s="20" t="s">
        <v>73</v>
      </c>
      <c r="H58" s="14" t="s">
        <v>18</v>
      </c>
      <c r="I58" s="58">
        <v>1606</v>
      </c>
      <c r="J58" s="58">
        <f>112-112</f>
        <v>0</v>
      </c>
      <c r="K58" s="59">
        <f t="shared" si="39"/>
        <v>1606</v>
      </c>
      <c r="L58" s="118">
        <v>165</v>
      </c>
      <c r="M58" s="14">
        <v>155</v>
      </c>
      <c r="N58" s="118">
        <v>117</v>
      </c>
      <c r="O58" s="14">
        <v>110</v>
      </c>
      <c r="P58" s="11">
        <f t="shared" si="35"/>
        <v>547</v>
      </c>
      <c r="Q58" s="118">
        <v>131</v>
      </c>
      <c r="R58" s="118">
        <v>135</v>
      </c>
      <c r="S58" s="118">
        <v>135</v>
      </c>
      <c r="T58" s="118">
        <v>135</v>
      </c>
      <c r="U58" s="11">
        <f t="shared" si="32"/>
        <v>536</v>
      </c>
      <c r="V58" s="118">
        <v>141</v>
      </c>
      <c r="W58" s="118">
        <v>67</v>
      </c>
      <c r="X58" s="118">
        <v>153</v>
      </c>
      <c r="Y58" s="111">
        <v>162</v>
      </c>
      <c r="Z58" s="11">
        <f t="shared" si="37"/>
        <v>523</v>
      </c>
      <c r="AA58" s="11">
        <f>SUM(P58+U58+Z58)</f>
        <v>1606</v>
      </c>
      <c r="AB58" s="61">
        <f>SUM(AA58/K58)</f>
        <v>1</v>
      </c>
      <c r="AC58" s="7"/>
      <c r="AD58" s="112" t="s">
        <v>113</v>
      </c>
      <c r="AF58" s="51"/>
    </row>
    <row r="59" spans="2:32" ht="92.25" customHeight="1" x14ac:dyDescent="0.2">
      <c r="B59" s="4"/>
      <c r="C59" s="148"/>
      <c r="D59" s="148"/>
      <c r="E59" s="148"/>
      <c r="F59" s="13" t="s">
        <v>83</v>
      </c>
      <c r="G59" s="3"/>
      <c r="H59" s="31" t="s">
        <v>18</v>
      </c>
      <c r="I59" s="16">
        <v>385</v>
      </c>
      <c r="J59" s="10">
        <f>+J60+J61</f>
        <v>0</v>
      </c>
      <c r="K59" s="10">
        <f>+K60+K61</f>
        <v>385</v>
      </c>
      <c r="L59" s="117">
        <f>+SUM(L60:L61)</f>
        <v>28</v>
      </c>
      <c r="M59" s="10">
        <f t="shared" ref="M59:O59" si="40">+SUM(M60:M61)</f>
        <v>30</v>
      </c>
      <c r="N59" s="117">
        <f t="shared" si="40"/>
        <v>31</v>
      </c>
      <c r="O59" s="10">
        <f t="shared" si="40"/>
        <v>37</v>
      </c>
      <c r="P59" s="12">
        <f t="shared" si="35"/>
        <v>126</v>
      </c>
      <c r="Q59" s="117">
        <f>+SUM(Q60:Q61)</f>
        <v>34</v>
      </c>
      <c r="R59" s="117">
        <f t="shared" ref="R59:Y59" si="41">+SUM(R60:R61)</f>
        <v>35</v>
      </c>
      <c r="S59" s="117">
        <f t="shared" si="41"/>
        <v>32</v>
      </c>
      <c r="T59" s="117">
        <f t="shared" si="41"/>
        <v>30</v>
      </c>
      <c r="U59" s="12">
        <f t="shared" si="32"/>
        <v>131</v>
      </c>
      <c r="V59" s="117">
        <f t="shared" si="41"/>
        <v>13</v>
      </c>
      <c r="W59" s="117">
        <f t="shared" si="41"/>
        <v>29</v>
      </c>
      <c r="X59" s="117">
        <f t="shared" si="41"/>
        <v>44</v>
      </c>
      <c r="Y59" s="134">
        <f t="shared" si="41"/>
        <v>42</v>
      </c>
      <c r="Z59" s="12">
        <f t="shared" si="37"/>
        <v>128</v>
      </c>
      <c r="AA59" s="12">
        <f t="shared" si="38"/>
        <v>385</v>
      </c>
      <c r="AB59" s="39">
        <f t="shared" si="33"/>
        <v>1</v>
      </c>
      <c r="AC59" s="7"/>
      <c r="AD59" s="81"/>
      <c r="AE59" s="53">
        <f>33+32+30+30</f>
        <v>125</v>
      </c>
    </row>
    <row r="60" spans="2:32" ht="96.75" customHeight="1" x14ac:dyDescent="0.2">
      <c r="B60" s="4"/>
      <c r="C60" s="148"/>
      <c r="D60" s="148"/>
      <c r="E60" s="148"/>
      <c r="F60" s="23"/>
      <c r="G60" s="20" t="s">
        <v>106</v>
      </c>
      <c r="H60" s="24" t="s">
        <v>17</v>
      </c>
      <c r="I60" s="58">
        <v>360</v>
      </c>
      <c r="J60" s="58">
        <f>-3+3</f>
        <v>0</v>
      </c>
      <c r="K60" s="59">
        <f>+I60+J60</f>
        <v>360</v>
      </c>
      <c r="L60" s="118">
        <v>27</v>
      </c>
      <c r="M60" s="14">
        <v>28</v>
      </c>
      <c r="N60" s="118">
        <v>30</v>
      </c>
      <c r="O60" s="14">
        <v>32</v>
      </c>
      <c r="P60" s="11">
        <f t="shared" si="35"/>
        <v>117</v>
      </c>
      <c r="Q60" s="118">
        <v>30</v>
      </c>
      <c r="R60" s="118">
        <v>31</v>
      </c>
      <c r="S60" s="118">
        <v>32</v>
      </c>
      <c r="T60" s="118">
        <v>30</v>
      </c>
      <c r="U60" s="11">
        <f t="shared" si="32"/>
        <v>123</v>
      </c>
      <c r="V60" s="118">
        <v>11</v>
      </c>
      <c r="W60" s="118">
        <v>25</v>
      </c>
      <c r="X60" s="118">
        <v>43</v>
      </c>
      <c r="Y60" s="111">
        <v>41</v>
      </c>
      <c r="Z60" s="11">
        <f t="shared" si="37"/>
        <v>120</v>
      </c>
      <c r="AA60" s="11">
        <f t="shared" si="38"/>
        <v>360</v>
      </c>
      <c r="AB60" s="61">
        <f t="shared" si="33"/>
        <v>1</v>
      </c>
      <c r="AC60" s="7"/>
      <c r="AD60" s="112" t="s">
        <v>112</v>
      </c>
    </row>
    <row r="61" spans="2:32" ht="66.75" customHeight="1" x14ac:dyDescent="0.2">
      <c r="B61" s="4"/>
      <c r="C61" s="148"/>
      <c r="D61" s="148"/>
      <c r="E61" s="148"/>
      <c r="F61" s="23"/>
      <c r="G61" s="20" t="s">
        <v>107</v>
      </c>
      <c r="H61" s="24" t="s">
        <v>17</v>
      </c>
      <c r="I61" s="58">
        <v>25</v>
      </c>
      <c r="J61" s="58">
        <v>0</v>
      </c>
      <c r="K61" s="59">
        <f>+I61+J61</f>
        <v>25</v>
      </c>
      <c r="L61" s="118">
        <v>1</v>
      </c>
      <c r="M61" s="14">
        <v>2</v>
      </c>
      <c r="N61" s="118">
        <v>1</v>
      </c>
      <c r="O61" s="14">
        <v>5</v>
      </c>
      <c r="P61" s="11">
        <f t="shared" si="35"/>
        <v>9</v>
      </c>
      <c r="Q61" s="118">
        <v>4</v>
      </c>
      <c r="R61" s="118">
        <v>4</v>
      </c>
      <c r="S61" s="118">
        <v>0</v>
      </c>
      <c r="T61" s="118">
        <v>0</v>
      </c>
      <c r="U61" s="11">
        <f t="shared" si="32"/>
        <v>8</v>
      </c>
      <c r="V61" s="118">
        <v>2</v>
      </c>
      <c r="W61" s="118">
        <v>4</v>
      </c>
      <c r="X61" s="118">
        <v>1</v>
      </c>
      <c r="Y61" s="111">
        <v>1</v>
      </c>
      <c r="Z61" s="11">
        <f>SUM(V61:Y61)</f>
        <v>8</v>
      </c>
      <c r="AA61" s="11">
        <f>SUM(P61+U61+Z61)</f>
        <v>25</v>
      </c>
      <c r="AB61" s="61">
        <f t="shared" si="33"/>
        <v>1</v>
      </c>
      <c r="AC61" s="7"/>
      <c r="AD61" s="112" t="s">
        <v>120</v>
      </c>
    </row>
    <row r="62" spans="2:32" s="8" customFormat="1" ht="18.75" customHeight="1" x14ac:dyDescent="0.2">
      <c r="B62" s="202" t="s">
        <v>61</v>
      </c>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85"/>
    </row>
    <row r="63" spans="2:32" s="8" customFormat="1" ht="30.75" customHeight="1" x14ac:dyDescent="0.2">
      <c r="B63" s="236" t="s">
        <v>44</v>
      </c>
      <c r="C63" s="236"/>
      <c r="D63" s="236"/>
      <c r="E63" s="236"/>
      <c r="F63" s="208" t="s">
        <v>53</v>
      </c>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row>
    <row r="64" spans="2:32" s="8" customFormat="1" ht="15" customHeight="1" x14ac:dyDescent="0.2">
      <c r="B64" s="149" t="s">
        <v>45</v>
      </c>
      <c r="C64" s="149"/>
      <c r="D64" s="149"/>
      <c r="E64" s="149"/>
      <c r="F64" s="204" t="s">
        <v>84</v>
      </c>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row>
    <row r="65" spans="2:31" ht="21" customHeight="1" x14ac:dyDescent="0.2">
      <c r="B65" s="73"/>
      <c r="C65" s="163" t="s">
        <v>97</v>
      </c>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5"/>
    </row>
    <row r="66" spans="2:31" ht="51" customHeight="1" x14ac:dyDescent="0.2">
      <c r="B66" s="76" t="s">
        <v>54</v>
      </c>
      <c r="C66" s="205" t="s">
        <v>37</v>
      </c>
      <c r="D66" s="206"/>
      <c r="E66" s="207"/>
      <c r="F66" s="77" t="s">
        <v>38</v>
      </c>
      <c r="G66" s="78" t="s">
        <v>4</v>
      </c>
      <c r="H66" s="79" t="s">
        <v>3</v>
      </c>
      <c r="I66" s="80" t="s">
        <v>39</v>
      </c>
      <c r="J66" s="80" t="s">
        <v>115</v>
      </c>
      <c r="K66" s="80" t="s">
        <v>60</v>
      </c>
      <c r="L66" s="114" t="s">
        <v>5</v>
      </c>
      <c r="M66" s="5" t="s">
        <v>111</v>
      </c>
      <c r="N66" s="114" t="s">
        <v>6</v>
      </c>
      <c r="O66" s="5" t="s">
        <v>7</v>
      </c>
      <c r="P66" s="36" t="s">
        <v>62</v>
      </c>
      <c r="Q66" s="138" t="s">
        <v>8</v>
      </c>
      <c r="R66" s="138" t="s">
        <v>9</v>
      </c>
      <c r="S66" s="138" t="s">
        <v>10</v>
      </c>
      <c r="T66" s="138" t="s">
        <v>11</v>
      </c>
      <c r="U66" s="36" t="s">
        <v>63</v>
      </c>
      <c r="V66" s="138" t="s">
        <v>12</v>
      </c>
      <c r="W66" s="138" t="s">
        <v>13</v>
      </c>
      <c r="X66" s="138" t="s">
        <v>14</v>
      </c>
      <c r="Y66" s="131" t="s">
        <v>15</v>
      </c>
      <c r="Z66" s="36" t="s">
        <v>64</v>
      </c>
      <c r="AA66" s="74" t="s">
        <v>40</v>
      </c>
      <c r="AB66" s="74" t="s">
        <v>41</v>
      </c>
      <c r="AC66" s="75" t="s">
        <v>101</v>
      </c>
      <c r="AD66" s="74" t="s">
        <v>42</v>
      </c>
    </row>
    <row r="67" spans="2:31" ht="38.25" customHeight="1" x14ac:dyDescent="0.2">
      <c r="B67" s="32">
        <v>3</v>
      </c>
      <c r="C67" s="166" t="s">
        <v>74</v>
      </c>
      <c r="D67" s="166"/>
      <c r="E67" s="166"/>
      <c r="F67" s="9"/>
      <c r="G67" s="13"/>
      <c r="H67" s="10" t="s">
        <v>17</v>
      </c>
      <c r="I67" s="60">
        <f>+I68</f>
        <v>474</v>
      </c>
      <c r="J67" s="60">
        <f>+J68</f>
        <v>-68</v>
      </c>
      <c r="K67" s="60">
        <f>+K68</f>
        <v>406</v>
      </c>
      <c r="L67" s="126">
        <f>+L68</f>
        <v>29</v>
      </c>
      <c r="M67" s="60">
        <f t="shared" ref="M67:O67" si="42">+M68</f>
        <v>32</v>
      </c>
      <c r="N67" s="126">
        <f t="shared" si="42"/>
        <v>39</v>
      </c>
      <c r="O67" s="60">
        <f t="shared" si="42"/>
        <v>39</v>
      </c>
      <c r="P67" s="16">
        <f>SUM(L67:O67)</f>
        <v>139</v>
      </c>
      <c r="Q67" s="126">
        <f>+Q68</f>
        <v>38</v>
      </c>
      <c r="R67" s="126">
        <f t="shared" ref="R67:Y67" si="43">+R68</f>
        <v>36</v>
      </c>
      <c r="S67" s="126">
        <f t="shared" si="43"/>
        <v>38</v>
      </c>
      <c r="T67" s="126">
        <f t="shared" si="43"/>
        <v>40</v>
      </c>
      <c r="U67" s="16">
        <f>SUM(Q67:T67)</f>
        <v>152</v>
      </c>
      <c r="V67" s="126">
        <f t="shared" si="43"/>
        <v>30</v>
      </c>
      <c r="W67" s="126">
        <f t="shared" si="43"/>
        <v>50</v>
      </c>
      <c r="X67" s="126">
        <f t="shared" si="43"/>
        <v>21</v>
      </c>
      <c r="Y67" s="135">
        <f t="shared" si="43"/>
        <v>14</v>
      </c>
      <c r="Z67" s="16">
        <f>SUM(V67:Y67)</f>
        <v>115</v>
      </c>
      <c r="AA67" s="60">
        <f>SUM(P67+U67+Z67)</f>
        <v>406</v>
      </c>
      <c r="AB67" s="39">
        <f>SUM(AA67/K67)</f>
        <v>1</v>
      </c>
      <c r="AC67" s="7">
        <v>3252533</v>
      </c>
      <c r="AD67" s="105" t="s">
        <v>103</v>
      </c>
      <c r="AE67" s="53">
        <f>129+131+112+95</f>
        <v>467</v>
      </c>
    </row>
    <row r="68" spans="2:31" ht="27.75" customHeight="1" x14ac:dyDescent="0.2">
      <c r="B68" s="4"/>
      <c r="C68" s="148"/>
      <c r="D68" s="148"/>
      <c r="E68" s="148"/>
      <c r="F68" s="57" t="s">
        <v>74</v>
      </c>
      <c r="G68" s="13"/>
      <c r="H68" s="10" t="s">
        <v>17</v>
      </c>
      <c r="I68" s="30">
        <v>474</v>
      </c>
      <c r="J68" s="60">
        <f>+J69+J70+J71</f>
        <v>-68</v>
      </c>
      <c r="K68" s="60">
        <f>+K69+K70+K71</f>
        <v>406</v>
      </c>
      <c r="L68" s="126">
        <f>+SUM(L69:L71)</f>
        <v>29</v>
      </c>
      <c r="M68" s="60">
        <f t="shared" ref="M68:O68" si="44">+SUM(M69:M71)</f>
        <v>32</v>
      </c>
      <c r="N68" s="126">
        <f t="shared" si="44"/>
        <v>39</v>
      </c>
      <c r="O68" s="60">
        <f t="shared" si="44"/>
        <v>39</v>
      </c>
      <c r="P68" s="16">
        <f>SUM(L68:O68)</f>
        <v>139</v>
      </c>
      <c r="Q68" s="126">
        <f>+SUM(Q69:Q71)</f>
        <v>38</v>
      </c>
      <c r="R68" s="126">
        <f t="shared" ref="R68:Y68" si="45">+SUM(R69:R71)</f>
        <v>36</v>
      </c>
      <c r="S68" s="126">
        <f t="shared" si="45"/>
        <v>38</v>
      </c>
      <c r="T68" s="126">
        <f t="shared" si="45"/>
        <v>40</v>
      </c>
      <c r="U68" s="16">
        <f>SUM(Q68:T68)</f>
        <v>152</v>
      </c>
      <c r="V68" s="126">
        <f t="shared" si="45"/>
        <v>30</v>
      </c>
      <c r="W68" s="126">
        <f t="shared" si="45"/>
        <v>50</v>
      </c>
      <c r="X68" s="126">
        <f t="shared" si="45"/>
        <v>21</v>
      </c>
      <c r="Y68" s="135">
        <f t="shared" si="45"/>
        <v>14</v>
      </c>
      <c r="Z68" s="12">
        <f>SUM(V68:Y68)</f>
        <v>115</v>
      </c>
      <c r="AA68" s="60">
        <f>SUM(P68+U68+Z68)</f>
        <v>406</v>
      </c>
      <c r="AB68" s="39">
        <f>SUM(AA68/K68)</f>
        <v>1</v>
      </c>
      <c r="AC68" s="15"/>
      <c r="AD68" s="82"/>
      <c r="AE68" s="53">
        <f>129+131+112+95</f>
        <v>467</v>
      </c>
    </row>
    <row r="69" spans="2:31" ht="66" customHeight="1" x14ac:dyDescent="0.2">
      <c r="B69" s="4"/>
      <c r="C69" s="148"/>
      <c r="D69" s="148"/>
      <c r="E69" s="148"/>
      <c r="F69" s="102"/>
      <c r="G69" s="50" t="s">
        <v>89</v>
      </c>
      <c r="H69" s="14" t="s">
        <v>17</v>
      </c>
      <c r="I69" s="58">
        <v>220</v>
      </c>
      <c r="J69" s="58">
        <v>-41</v>
      </c>
      <c r="K69" s="59">
        <f>+I69+J69</f>
        <v>179</v>
      </c>
      <c r="L69" s="127">
        <v>13</v>
      </c>
      <c r="M69" s="11">
        <v>14</v>
      </c>
      <c r="N69" s="127">
        <v>20</v>
      </c>
      <c r="O69" s="11">
        <v>20</v>
      </c>
      <c r="P69" s="11">
        <f>SUM(L69:O69)</f>
        <v>67</v>
      </c>
      <c r="Q69" s="118">
        <v>19</v>
      </c>
      <c r="R69" s="118">
        <v>15</v>
      </c>
      <c r="S69" s="118">
        <v>21</v>
      </c>
      <c r="T69" s="118">
        <v>19</v>
      </c>
      <c r="U69" s="11">
        <f>SUM(Q69:T69)</f>
        <v>74</v>
      </c>
      <c r="V69" s="118">
        <v>16</v>
      </c>
      <c r="W69" s="118">
        <v>15</v>
      </c>
      <c r="X69" s="118">
        <v>4</v>
      </c>
      <c r="Y69" s="111">
        <v>3</v>
      </c>
      <c r="Z69" s="11">
        <f>SUM(V69:Y69)</f>
        <v>38</v>
      </c>
      <c r="AA69" s="11">
        <f>SUM(P69+U69+Z69)</f>
        <v>179</v>
      </c>
      <c r="AB69" s="61">
        <f>SUM(AA69/K69)</f>
        <v>1</v>
      </c>
      <c r="AC69" s="21"/>
      <c r="AD69" s="145" t="s">
        <v>130</v>
      </c>
    </row>
    <row r="70" spans="2:31" ht="56.25" customHeight="1" x14ac:dyDescent="0.2">
      <c r="B70" s="4"/>
      <c r="C70" s="148"/>
      <c r="D70" s="148"/>
      <c r="E70" s="148"/>
      <c r="F70" s="45"/>
      <c r="G70" s="50" t="s">
        <v>85</v>
      </c>
      <c r="H70" s="14" t="s">
        <v>17</v>
      </c>
      <c r="I70" s="58">
        <v>87</v>
      </c>
      <c r="J70" s="58">
        <v>-11</v>
      </c>
      <c r="K70" s="59">
        <f t="shared" ref="K70:K71" si="46">+I70+J70</f>
        <v>76</v>
      </c>
      <c r="L70" s="127">
        <v>5</v>
      </c>
      <c r="M70" s="11">
        <v>6</v>
      </c>
      <c r="N70" s="127">
        <v>7</v>
      </c>
      <c r="O70" s="11">
        <v>7</v>
      </c>
      <c r="P70" s="11">
        <f>SUM(L70:O70)</f>
        <v>25</v>
      </c>
      <c r="Q70" s="118">
        <v>7</v>
      </c>
      <c r="R70" s="118">
        <v>9</v>
      </c>
      <c r="S70" s="118">
        <v>7</v>
      </c>
      <c r="T70" s="118">
        <v>8</v>
      </c>
      <c r="U70" s="11">
        <f>SUM(Q70:T70)</f>
        <v>31</v>
      </c>
      <c r="V70" s="118">
        <v>6</v>
      </c>
      <c r="W70" s="118">
        <v>5</v>
      </c>
      <c r="X70" s="118">
        <v>5</v>
      </c>
      <c r="Y70" s="111">
        <v>4</v>
      </c>
      <c r="Z70" s="11">
        <f>SUM(V70:Y70)</f>
        <v>20</v>
      </c>
      <c r="AA70" s="11">
        <f>SUM(P70+U70+Z70)</f>
        <v>76</v>
      </c>
      <c r="AB70" s="61">
        <f>SUM(AA70/K70)</f>
        <v>1</v>
      </c>
      <c r="AC70" s="14"/>
      <c r="AD70" s="145" t="s">
        <v>131</v>
      </c>
    </row>
    <row r="71" spans="2:31" ht="266.25" customHeight="1" x14ac:dyDescent="0.2">
      <c r="B71" s="4"/>
      <c r="C71" s="148"/>
      <c r="D71" s="148"/>
      <c r="E71" s="148"/>
      <c r="F71" s="87"/>
      <c r="G71" s="50" t="s">
        <v>86</v>
      </c>
      <c r="H71" s="14" t="s">
        <v>17</v>
      </c>
      <c r="I71" s="58">
        <v>167</v>
      </c>
      <c r="J71" s="58">
        <v>-16</v>
      </c>
      <c r="K71" s="59">
        <f t="shared" si="46"/>
        <v>151</v>
      </c>
      <c r="L71" s="127">
        <v>11</v>
      </c>
      <c r="M71" s="11">
        <v>12</v>
      </c>
      <c r="N71" s="127">
        <v>12</v>
      </c>
      <c r="O71" s="11">
        <v>12</v>
      </c>
      <c r="P71" s="11">
        <f>SUM(L71:O71)</f>
        <v>47</v>
      </c>
      <c r="Q71" s="118">
        <v>12</v>
      </c>
      <c r="R71" s="118">
        <v>12</v>
      </c>
      <c r="S71" s="118">
        <v>10</v>
      </c>
      <c r="T71" s="118">
        <v>13</v>
      </c>
      <c r="U71" s="11">
        <f>SUM(Q71:T71)</f>
        <v>47</v>
      </c>
      <c r="V71" s="118">
        <v>8</v>
      </c>
      <c r="W71" s="118">
        <v>30</v>
      </c>
      <c r="X71" s="246">
        <v>12</v>
      </c>
      <c r="Y71" s="111">
        <v>7</v>
      </c>
      <c r="Z71" s="11">
        <f>SUM(V71:Y71)</f>
        <v>57</v>
      </c>
      <c r="AA71" s="11">
        <f>SUM(P71+U71+Z71)</f>
        <v>151</v>
      </c>
      <c r="AB71" s="61">
        <f>SUM(AA71/K71)</f>
        <v>1</v>
      </c>
      <c r="AC71" s="21"/>
      <c r="AD71" s="146" t="s">
        <v>132</v>
      </c>
    </row>
    <row r="72" spans="2:31" ht="20.25" customHeight="1" x14ac:dyDescent="0.3">
      <c r="B72" s="86"/>
      <c r="C72" s="239" t="s">
        <v>108</v>
      </c>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86"/>
    </row>
    <row r="73" spans="2:31" x14ac:dyDescent="0.2">
      <c r="S73" s="8"/>
    </row>
    <row r="74" spans="2:31" x14ac:dyDescent="0.2">
      <c r="I74" s="51"/>
      <c r="J74" s="51"/>
      <c r="S74" s="8"/>
      <c r="U74" s="51"/>
    </row>
    <row r="75" spans="2:31" x14ac:dyDescent="0.2">
      <c r="I75" s="51"/>
      <c r="J75" s="51"/>
      <c r="S75" s="8"/>
    </row>
    <row r="76" spans="2:31" x14ac:dyDescent="0.2">
      <c r="S76" s="8"/>
    </row>
    <row r="77" spans="2:31" x14ac:dyDescent="0.2">
      <c r="S77" s="8"/>
      <c r="X77" s="51"/>
    </row>
    <row r="78" spans="2:31" x14ac:dyDescent="0.2">
      <c r="S78" s="8"/>
    </row>
    <row r="79" spans="2:31" x14ac:dyDescent="0.2">
      <c r="S79" s="8"/>
    </row>
    <row r="80" spans="2:31" x14ac:dyDescent="0.2">
      <c r="S80" s="8"/>
    </row>
    <row r="81" spans="19:19" x14ac:dyDescent="0.2">
      <c r="S81" s="8"/>
    </row>
  </sheetData>
  <mergeCells count="110">
    <mergeCell ref="C72:AC72"/>
    <mergeCell ref="C26:E26"/>
    <mergeCell ref="C18:E18"/>
    <mergeCell ref="B13:E13"/>
    <mergeCell ref="C29:E29"/>
    <mergeCell ref="C30:E30"/>
    <mergeCell ref="C31:E31"/>
    <mergeCell ref="C32:E32"/>
    <mergeCell ref="C20:E20"/>
    <mergeCell ref="B35:C35"/>
    <mergeCell ref="C69:E69"/>
    <mergeCell ref="C68:E68"/>
    <mergeCell ref="B63:E63"/>
    <mergeCell ref="C25:E25"/>
    <mergeCell ref="C59:E59"/>
    <mergeCell ref="C54:E54"/>
    <mergeCell ref="C16:E16"/>
    <mergeCell ref="B64:E64"/>
    <mergeCell ref="C53:E53"/>
    <mergeCell ref="C56:E56"/>
    <mergeCell ref="C61:E61"/>
    <mergeCell ref="B62:AC62"/>
    <mergeCell ref="C37:E37"/>
    <mergeCell ref="D35:AD35"/>
    <mergeCell ref="B8:E8"/>
    <mergeCell ref="F50:AD50"/>
    <mergeCell ref="F51:AD51"/>
    <mergeCell ref="B1:AD1"/>
    <mergeCell ref="B2:AD2"/>
    <mergeCell ref="B3:D3"/>
    <mergeCell ref="B4:D4"/>
    <mergeCell ref="B5:D5"/>
    <mergeCell ref="E3:AD3"/>
    <mergeCell ref="E4:AD4"/>
    <mergeCell ref="E5:AD5"/>
    <mergeCell ref="C38:E38"/>
    <mergeCell ref="E6:AD6"/>
    <mergeCell ref="B6:D6"/>
    <mergeCell ref="B17:H17"/>
    <mergeCell ref="F9:AD9"/>
    <mergeCell ref="B9:E9"/>
    <mergeCell ref="B12:E12"/>
    <mergeCell ref="C22:E22"/>
    <mergeCell ref="C23:E23"/>
    <mergeCell ref="C24:E24"/>
    <mergeCell ref="C41:E41"/>
    <mergeCell ref="C42:E42"/>
    <mergeCell ref="B28:AC28"/>
    <mergeCell ref="B7:AD7"/>
    <mergeCell ref="F8:AD8"/>
    <mergeCell ref="F12:AD12"/>
    <mergeCell ref="F13:AD13"/>
    <mergeCell ref="B51:E51"/>
    <mergeCell ref="C60:E60"/>
    <mergeCell ref="C39:E40"/>
    <mergeCell ref="B39:B40"/>
    <mergeCell ref="C71:E71"/>
    <mergeCell ref="C70:E70"/>
    <mergeCell ref="B11:AC11"/>
    <mergeCell ref="C15:AD15"/>
    <mergeCell ref="B34:AC34"/>
    <mergeCell ref="B44:AC44"/>
    <mergeCell ref="B49:AC49"/>
    <mergeCell ref="C36:E36"/>
    <mergeCell ref="C21:E21"/>
    <mergeCell ref="C33:E33"/>
    <mergeCell ref="F64:AD64"/>
    <mergeCell ref="C65:AD65"/>
    <mergeCell ref="C66:E66"/>
    <mergeCell ref="F63:AD63"/>
    <mergeCell ref="B14:E14"/>
    <mergeCell ref="F14:AD14"/>
    <mergeCell ref="C55:E55"/>
    <mergeCell ref="C43:E43"/>
    <mergeCell ref="C52:AD52"/>
    <mergeCell ref="C67:E67"/>
    <mergeCell ref="C58:E58"/>
    <mergeCell ref="C27:E27"/>
    <mergeCell ref="B10:E10"/>
    <mergeCell ref="F10:AD10"/>
    <mergeCell ref="AD39:AD40"/>
    <mergeCell ref="F39:F40"/>
    <mergeCell ref="T39:T40"/>
    <mergeCell ref="U39:U40"/>
    <mergeCell ref="AA39:AA40"/>
    <mergeCell ref="AB39:AB40"/>
    <mergeCell ref="AC39:AC40"/>
    <mergeCell ref="G39:G40"/>
    <mergeCell ref="H39:H40"/>
    <mergeCell ref="I39:I40"/>
    <mergeCell ref="J39:J40"/>
    <mergeCell ref="N39:N40"/>
    <mergeCell ref="O39:O40"/>
    <mergeCell ref="M39:M40"/>
    <mergeCell ref="L39:L40"/>
    <mergeCell ref="C57:E57"/>
    <mergeCell ref="C48:E48"/>
    <mergeCell ref="B50:E50"/>
    <mergeCell ref="C47:E47"/>
    <mergeCell ref="C46:E46"/>
    <mergeCell ref="V39:V40"/>
    <mergeCell ref="Z39:Z40"/>
    <mergeCell ref="Y39:Y40"/>
    <mergeCell ref="X39:X40"/>
    <mergeCell ref="W39:W40"/>
    <mergeCell ref="K39:K40"/>
    <mergeCell ref="P39:P40"/>
    <mergeCell ref="Q39:Q40"/>
    <mergeCell ref="R39:R40"/>
    <mergeCell ref="S39:S40"/>
  </mergeCells>
  <printOptions horizontalCentered="1"/>
  <pageMargins left="0.19685039370078741" right="0" top="0.59055118110236227" bottom="0.39370078740157483" header="0.39370078740157483" footer="0.39370078740157483"/>
  <pageSetup scale="38" orientation="landscape" r:id="rId1"/>
  <headerFooter>
    <oddFooter>&amp;C&amp;9PLAN OPERATIVO ANUAL, 2024
&amp;P</oddFooter>
  </headerFooter>
  <rowBreaks count="3" manualBreakCount="3">
    <brk id="33" min="1" max="29" man="1"/>
    <brk id="43" min="1" max="29" man="1"/>
    <brk id="61" min="1" max="29" man="1"/>
  </rowBreaks>
  <colBreaks count="1" manualBreakCount="1">
    <brk id="30"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1"/>
  <sheetViews>
    <sheetView workbookViewId="0">
      <selection activeCell="Q29" sqref="Q29"/>
    </sheetView>
  </sheetViews>
  <sheetFormatPr baseColWidth="10" defaultRowHeight="15" x14ac:dyDescent="0.25"/>
  <cols>
    <col min="22" max="25" width="11.42578125" style="44"/>
  </cols>
  <sheetData>
    <row r="2" spans="1:19" x14ac:dyDescent="0.25">
      <c r="A2" t="s">
        <v>90</v>
      </c>
    </row>
    <row r="3" spans="1:19" x14ac:dyDescent="0.25">
      <c r="B3">
        <v>1044885.74</v>
      </c>
      <c r="C3">
        <v>29361.84</v>
      </c>
      <c r="E3">
        <f>SUM(C3+C4+E5+C6)</f>
        <v>1136668.51</v>
      </c>
      <c r="I3">
        <v>235687.82</v>
      </c>
      <c r="N3" s="44"/>
    </row>
    <row r="4" spans="1:19" x14ac:dyDescent="0.25">
      <c r="C4">
        <v>62420.93</v>
      </c>
      <c r="G4">
        <v>21472340.73</v>
      </c>
      <c r="M4" s="44"/>
    </row>
    <row r="5" spans="1:19" x14ac:dyDescent="0.25">
      <c r="C5">
        <v>174611.39</v>
      </c>
      <c r="D5" s="44">
        <v>870274.35</v>
      </c>
      <c r="E5">
        <f>SUM(C5:D5)</f>
        <v>1044885.74</v>
      </c>
      <c r="G5">
        <v>21282227.829999998</v>
      </c>
      <c r="I5">
        <v>1320</v>
      </c>
      <c r="N5" s="44"/>
    </row>
    <row r="6" spans="1:19" x14ac:dyDescent="0.25">
      <c r="C6">
        <v>0</v>
      </c>
      <c r="N6" s="44"/>
    </row>
    <row r="7" spans="1:19" x14ac:dyDescent="0.25">
      <c r="G7">
        <f>SUM(G4-G5)</f>
        <v>190112.90000000224</v>
      </c>
      <c r="I7">
        <f>SUM(I3-I5)</f>
        <v>234367.82</v>
      </c>
      <c r="N7" s="44"/>
      <c r="P7" s="44"/>
    </row>
    <row r="8" spans="1:19" x14ac:dyDescent="0.25">
      <c r="C8">
        <f>SUM(C3:C7)</f>
        <v>266394.16000000003</v>
      </c>
      <c r="D8">
        <f>SUM(B3-C5)</f>
        <v>870274.35</v>
      </c>
      <c r="Q8" s="44"/>
    </row>
    <row r="9" spans="1:19" x14ac:dyDescent="0.25">
      <c r="Q9" s="44"/>
    </row>
    <row r="10" spans="1:19" x14ac:dyDescent="0.25">
      <c r="A10" t="s">
        <v>91</v>
      </c>
      <c r="B10">
        <v>21475340.73</v>
      </c>
      <c r="C10">
        <v>507628.57</v>
      </c>
      <c r="D10" s="44">
        <v>190112.90000000224</v>
      </c>
      <c r="E10">
        <f>SUM(C10:D10)</f>
        <v>697741.4700000023</v>
      </c>
    </row>
    <row r="11" spans="1:19" x14ac:dyDescent="0.25">
      <c r="C11">
        <v>74599.259999999995</v>
      </c>
      <c r="D11" s="44">
        <v>74599.259999999995</v>
      </c>
      <c r="E11" s="44">
        <v>74599.259999999995</v>
      </c>
      <c r="I11">
        <v>583519.87</v>
      </c>
    </row>
    <row r="12" spans="1:19" s="44" customFormat="1" x14ac:dyDescent="0.25">
      <c r="C12" s="44">
        <v>20700000</v>
      </c>
      <c r="D12" s="44">
        <v>20700000</v>
      </c>
      <c r="E12" s="44">
        <v>20700000</v>
      </c>
      <c r="J12" s="44">
        <v>73936.960000000006</v>
      </c>
      <c r="K12" s="44">
        <v>92997.744999999995</v>
      </c>
      <c r="L12" s="44">
        <f>SUM(J12:K12)</f>
        <v>166934.70500000002</v>
      </c>
      <c r="N12" s="44">
        <v>1088332.79</v>
      </c>
      <c r="O12" s="44">
        <v>66434.11</v>
      </c>
      <c r="P12" s="44">
        <v>235347.3</v>
      </c>
      <c r="Q12" s="44">
        <f>SUM(O12:P12)</f>
        <v>301781.40999999997</v>
      </c>
    </row>
    <row r="13" spans="1:19" s="44" customFormat="1" x14ac:dyDescent="0.25">
      <c r="C13" s="44">
        <f>SUM(C10:C12)</f>
        <v>21282227.829999998</v>
      </c>
      <c r="O13" s="44">
        <v>277644.5</v>
      </c>
      <c r="P13" s="44">
        <v>235347.3</v>
      </c>
      <c r="Q13" s="44">
        <f>SUM(O13:P13)</f>
        <v>512991.8</v>
      </c>
    </row>
    <row r="14" spans="1:19" x14ac:dyDescent="0.25">
      <c r="D14">
        <f>SUM(B10-C13)</f>
        <v>193112.90000000224</v>
      </c>
      <c r="E14">
        <f>SUM(E10:E12)</f>
        <v>21472340.730000004</v>
      </c>
      <c r="J14">
        <v>323587.42</v>
      </c>
      <c r="K14">
        <v>92997.744999999995</v>
      </c>
      <c r="L14">
        <f>SUM(J14:K14)</f>
        <v>416585.16499999998</v>
      </c>
      <c r="O14">
        <v>38212.29</v>
      </c>
      <c r="P14" s="44">
        <v>235347.3</v>
      </c>
      <c r="Q14">
        <f>SUM(O14:P14)</f>
        <v>273559.58999999997</v>
      </c>
    </row>
    <row r="15" spans="1:19" x14ac:dyDescent="0.25">
      <c r="A15" t="s">
        <v>92</v>
      </c>
      <c r="B15">
        <v>302391.15000000002</v>
      </c>
      <c r="C15">
        <v>13674.66</v>
      </c>
      <c r="Q15" s="44"/>
    </row>
    <row r="16" spans="1:19" x14ac:dyDescent="0.25">
      <c r="C16">
        <v>0</v>
      </c>
      <c r="J16">
        <f>SUM(J12:J14)</f>
        <v>397524.38</v>
      </c>
      <c r="K16">
        <f>SUM(I11-J16)</f>
        <v>185995.49</v>
      </c>
      <c r="O16">
        <f>SUM(O12:O15)</f>
        <v>382290.89999999997</v>
      </c>
      <c r="P16">
        <f>SUM(N12-O16)</f>
        <v>706041.89000000013</v>
      </c>
      <c r="Q16">
        <v>3</v>
      </c>
      <c r="R16">
        <f>SUM(P16/Q16)</f>
        <v>235347.29666666672</v>
      </c>
      <c r="S16" s="44"/>
    </row>
    <row r="17" spans="1:18" x14ac:dyDescent="0.25">
      <c r="C17">
        <f>SUM(C15:C16)</f>
        <v>432968.17000000004</v>
      </c>
      <c r="K17">
        <v>2</v>
      </c>
    </row>
    <row r="18" spans="1:18" x14ac:dyDescent="0.25">
      <c r="D18">
        <f>SUM(B15-C17)</f>
        <v>185995.49</v>
      </c>
      <c r="K18">
        <f>SUM(K16/K17)</f>
        <v>92997.744999999995</v>
      </c>
      <c r="L18">
        <f>SUM(L12:L14)</f>
        <v>583519.87</v>
      </c>
      <c r="P18">
        <v>242419.15</v>
      </c>
    </row>
    <row r="20" spans="1:18" x14ac:dyDescent="0.25">
      <c r="A20" s="98" t="s">
        <v>93</v>
      </c>
      <c r="B20" s="98">
        <v>1088332.79</v>
      </c>
      <c r="C20" s="98"/>
      <c r="D20" s="98"/>
      <c r="E20" s="98"/>
      <c r="F20" s="98"/>
      <c r="G20" s="98"/>
    </row>
    <row r="21" spans="1:18" x14ac:dyDescent="0.25">
      <c r="A21" s="98"/>
      <c r="B21" s="98"/>
      <c r="C21" s="98">
        <v>325698.55</v>
      </c>
      <c r="D21" s="44">
        <v>282806.46000000002</v>
      </c>
      <c r="E21" s="98">
        <f>SUM(C21:D21)</f>
        <v>608505.01</v>
      </c>
      <c r="F21" s="98"/>
      <c r="G21" s="98"/>
      <c r="N21">
        <v>345440.91</v>
      </c>
      <c r="O21">
        <v>29925</v>
      </c>
      <c r="P21" s="44">
        <v>136154.43</v>
      </c>
      <c r="Q21">
        <f>SUM(O21:P21)</f>
        <v>166079.43</v>
      </c>
    </row>
    <row r="22" spans="1:18" s="44" customFormat="1" x14ac:dyDescent="0.25">
      <c r="A22" s="98"/>
      <c r="B22" s="98"/>
      <c r="C22" s="98">
        <v>161487.98000000001</v>
      </c>
      <c r="D22" s="44">
        <v>282806.46000000002</v>
      </c>
      <c r="E22" s="98">
        <f>SUM(C22:D22)</f>
        <v>444294.44000000006</v>
      </c>
      <c r="F22" s="98"/>
      <c r="G22" s="98"/>
      <c r="J22" s="44">
        <v>904014</v>
      </c>
      <c r="O22" s="44">
        <v>43207.05</v>
      </c>
      <c r="P22" s="44">
        <v>136154.43</v>
      </c>
      <c r="Q22" s="44">
        <f>SUM(O22:P22)</f>
        <v>179361.47999999998</v>
      </c>
    </row>
    <row r="23" spans="1:18" x14ac:dyDescent="0.25">
      <c r="A23" s="98"/>
      <c r="B23" s="98"/>
      <c r="C23" s="98">
        <v>35533.33</v>
      </c>
      <c r="D23" s="98"/>
      <c r="E23" s="98">
        <v>35533.33</v>
      </c>
      <c r="F23" s="98"/>
      <c r="G23" s="98"/>
      <c r="J23">
        <v>772701.69</v>
      </c>
    </row>
    <row r="24" spans="1:18" x14ac:dyDescent="0.25">
      <c r="A24" s="98"/>
      <c r="B24" s="98"/>
      <c r="C24" s="98">
        <v>0</v>
      </c>
      <c r="D24" s="98"/>
      <c r="E24" s="98">
        <v>0</v>
      </c>
      <c r="F24" s="98"/>
      <c r="G24" s="98"/>
      <c r="O24">
        <f>SUM(O21:O23)</f>
        <v>73132.05</v>
      </c>
      <c r="P24">
        <f>SUM(N21-O24)</f>
        <v>272308.86</v>
      </c>
      <c r="Q24">
        <v>2</v>
      </c>
      <c r="R24">
        <f>SUM(P24/Q24)</f>
        <v>136154.43</v>
      </c>
    </row>
    <row r="25" spans="1:18" x14ac:dyDescent="0.25">
      <c r="C25">
        <f>SUM(C21:C24)</f>
        <v>522719.86000000004</v>
      </c>
      <c r="D25">
        <f>SUM(B20-C25)</f>
        <v>565612.92999999993</v>
      </c>
      <c r="E25">
        <v>2</v>
      </c>
      <c r="F25">
        <f>SUM(D25/E25)</f>
        <v>282806.46499999997</v>
      </c>
      <c r="J25">
        <f>SUM(J22-J23)</f>
        <v>131312.31000000006</v>
      </c>
      <c r="K25">
        <v>3</v>
      </c>
      <c r="L25">
        <f>SUM(J25/K25)</f>
        <v>43770.770000000019</v>
      </c>
    </row>
    <row r="26" spans="1:18" x14ac:dyDescent="0.25">
      <c r="A26" t="s">
        <v>94</v>
      </c>
      <c r="B26" s="44">
        <v>693230.2</v>
      </c>
    </row>
    <row r="27" spans="1:18" x14ac:dyDescent="0.25">
      <c r="B27" s="44"/>
      <c r="C27">
        <v>38500</v>
      </c>
      <c r="D27" s="44">
        <v>623500</v>
      </c>
      <c r="E27">
        <f>SUM(C27:D27)</f>
        <v>662000</v>
      </c>
      <c r="F27">
        <f>SUM(E27:E29)</f>
        <v>662000</v>
      </c>
      <c r="J27">
        <v>329827.81</v>
      </c>
      <c r="K27" s="44">
        <v>43770.770000000019</v>
      </c>
      <c r="L27" s="44">
        <f>SUM(J27:K27)</f>
        <v>373598.58</v>
      </c>
      <c r="N27">
        <v>414150.36</v>
      </c>
    </row>
    <row r="28" spans="1:18" x14ac:dyDescent="0.25">
      <c r="C28">
        <v>13616.2</v>
      </c>
      <c r="D28" s="44"/>
      <c r="F28" s="44">
        <v>13616.2</v>
      </c>
      <c r="J28">
        <v>259515.19</v>
      </c>
      <c r="K28" s="44">
        <v>43770.770000000019</v>
      </c>
      <c r="L28">
        <f>SUM(J28:K28)</f>
        <v>303285.96000000002</v>
      </c>
      <c r="O28">
        <v>15518.21</v>
      </c>
      <c r="P28" s="44">
        <v>159530.79</v>
      </c>
      <c r="Q28">
        <f>SUM(O28:P28)</f>
        <v>175049</v>
      </c>
    </row>
    <row r="29" spans="1:18" x14ac:dyDescent="0.25">
      <c r="C29">
        <v>17614</v>
      </c>
      <c r="D29" s="44"/>
      <c r="F29" s="44">
        <v>17614</v>
      </c>
      <c r="J29" s="44">
        <v>183358.69</v>
      </c>
      <c r="K29" s="44">
        <v>43770.770000000019</v>
      </c>
      <c r="L29">
        <f>SUM(J29:K29)</f>
        <v>227129.46000000002</v>
      </c>
      <c r="O29">
        <v>239101.36</v>
      </c>
      <c r="Q29" s="44">
        <v>239101.36</v>
      </c>
    </row>
    <row r="31" spans="1:18" x14ac:dyDescent="0.25">
      <c r="C31">
        <f>SUM(C27:C30)</f>
        <v>69730.2</v>
      </c>
      <c r="D31" s="44">
        <f>SUM(B26-C31)</f>
        <v>623500</v>
      </c>
      <c r="E31">
        <f>+B26-C31</f>
        <v>623500</v>
      </c>
      <c r="F31">
        <f>SUM(F27:F29)</f>
        <v>693230.2</v>
      </c>
      <c r="L31">
        <f>SUM(L27:L30)</f>
        <v>904014</v>
      </c>
      <c r="O31">
        <f>SUM(O28:O30)</f>
        <v>254619.56999999998</v>
      </c>
      <c r="P31">
        <f>SUM(N27-O31)</f>
        <v>159530.79</v>
      </c>
      <c r="Q31">
        <f>SUM(Q28:Q29)</f>
        <v>414150.36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EJECUCION</vt:lpstr>
      <vt:lpstr>Hoja3</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2024-12-26T19:27:48Z</cp:lastPrinted>
  <dcterms:created xsi:type="dcterms:W3CDTF">2019-01-08T14:24:40Z</dcterms:created>
  <dcterms:modified xsi:type="dcterms:W3CDTF">2024-12-26T21:14:11Z</dcterms:modified>
</cp:coreProperties>
</file>