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OCTUBRE 2024\"/>
    </mc:Choice>
  </mc:AlternateContent>
  <bookViews>
    <workbookView xWindow="240" yWindow="150" windowWidth="20115" windowHeight="7485" tabRatio="772"/>
  </bookViews>
  <sheets>
    <sheet name="ARTICULO 10 NUMERAL 4 GT" sheetId="9" r:id="rId1"/>
  </sheets>
  <calcPr calcId="162913"/>
</workbook>
</file>

<file path=xl/calcChain.xml><?xml version="1.0" encoding="utf-8"?>
<calcChain xmlns="http://schemas.openxmlformats.org/spreadsheetml/2006/main">
  <c r="Q19" i="9" l="1"/>
  <c r="L19" i="9"/>
  <c r="J19" i="9"/>
  <c r="L12" i="9" l="1"/>
  <c r="O12" i="9" s="1"/>
  <c r="Q12" i="9" l="1"/>
  <c r="O17" i="9"/>
  <c r="Q17" i="9" s="1"/>
  <c r="Q31" i="9" l="1"/>
  <c r="Q28" i="9" l="1"/>
  <c r="L21" i="9" l="1"/>
  <c r="L16" i="9" l="1"/>
  <c r="L14" i="9"/>
  <c r="I20" i="9" l="1"/>
  <c r="L20" i="9"/>
  <c r="O20" i="9" l="1"/>
  <c r="Q20" i="9" s="1"/>
  <c r="L32" i="9" l="1"/>
  <c r="L22" i="9" l="1"/>
  <c r="I13" i="9" l="1"/>
  <c r="L13" i="9" s="1"/>
  <c r="J22" i="9" l="1"/>
  <c r="O22" i="9" l="1"/>
  <c r="Q22" i="9" s="1"/>
  <c r="L27" i="9" l="1"/>
  <c r="J27" i="9"/>
  <c r="O27" i="9" l="1"/>
  <c r="Q27" i="9" s="1"/>
  <c r="I23" i="9" l="1"/>
  <c r="L23" i="9" l="1"/>
  <c r="I24" i="9"/>
  <c r="L24" i="9"/>
  <c r="I16" i="9"/>
  <c r="I15" i="9"/>
  <c r="L15" i="9"/>
  <c r="I30" i="9"/>
  <c r="I26" i="9"/>
  <c r="O32" i="9" l="1"/>
  <c r="Q32" i="9" s="1"/>
  <c r="L30" i="9" l="1"/>
  <c r="O30" i="9" s="1"/>
  <c r="Q30" i="9" s="1"/>
  <c r="L29" i="9"/>
  <c r="O29" i="9" s="1"/>
  <c r="Q29" i="9" s="1"/>
  <c r="L26" i="9"/>
  <c r="O26" i="9" s="1"/>
  <c r="Q26" i="9" s="1"/>
  <c r="L25" i="9"/>
  <c r="J25" i="9"/>
  <c r="O24" i="9"/>
  <c r="O21" i="9"/>
  <c r="Q21" i="9" s="1"/>
  <c r="L18" i="9"/>
  <c r="O18" i="9" s="1"/>
  <c r="Q18" i="9" s="1"/>
  <c r="O16" i="9"/>
  <c r="J15" i="9"/>
  <c r="O14" i="9"/>
  <c r="Q14" i="9" s="1"/>
  <c r="O13" i="9"/>
  <c r="Q13" i="9" l="1"/>
  <c r="O25" i="9"/>
  <c r="Q25" i="9" s="1"/>
  <c r="O23" i="9"/>
  <c r="Q23" i="9" s="1"/>
  <c r="Q24" i="9"/>
  <c r="O15" i="9"/>
  <c r="Q15" i="9" s="1"/>
  <c r="Q16" i="9"/>
</calcChain>
</file>

<file path=xl/sharedStrings.xml><?xml version="1.0" encoding="utf-8"?>
<sst xmlns="http://schemas.openxmlformats.org/spreadsheetml/2006/main" count="90" uniqueCount="76">
  <si>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</si>
  <si>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</si>
  <si>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</si>
  <si>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</si>
  <si>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</si>
  <si>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</si>
  <si>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</si>
  <si>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</si>
  <si>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</si>
  <si>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</si>
  <si>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</si>
  <si>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</si>
  <si>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</si>
  <si>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</si>
  <si>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</si>
  <si>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</si>
  <si>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</si>
  <si>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</si>
  <si>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</si>
  <si>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</si>
  <si>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</si>
  <si>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</si>
  <si>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</si>
  <si>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</si>
  <si>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</si>
  <si>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</si>
  <si>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</si>
  <si>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</si>
  <si>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</si>
  <si>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</si>
  <si>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</si>
  <si>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</si>
  <si>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</si>
  <si>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ASESOR PROFESIONAL ESPECIALIZADO IV-ADMINISTRACION</t>
  </si>
  <si>
    <t>ASESOR PROFESIONAL ESPECIALIZADA I-DERECHO</t>
  </si>
  <si>
    <t>ASESOR PROFESIONAL ESPECIALIZADA I-RELACIONES INTERNACIONALES-</t>
  </si>
  <si>
    <t>ASESOR PROFESIONAL ESPECIALIZADA I-ADMINISTRACION-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</si>
  <si>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</si>
  <si>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</si>
  <si>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</si>
  <si>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</si>
  <si>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</si>
  <si>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</si>
  <si>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</si>
  <si>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</si>
  <si>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</si>
  <si>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</si>
  <si>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</si>
  <si>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</si>
  <si>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</si>
  <si>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</si>
  <si>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</si>
  <si>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</si>
  <si>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t>DIRECCION DE POLITICA DE COMERCIO EXTERIOR (DIACO)</t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</si>
  <si>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</si>
  <si>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</si>
  <si>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</si>
  <si>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</si>
  <si>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PROFESINAL JEFE  III-ADMINISTRACION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</si>
  <si>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</si>
  <si>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</si>
  <si>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ASESOR PROFESIONAL ESPECIALIZADO I-ECONOMIA</t>
  </si>
  <si>
    <t>KATTERYN DENNIS MARTINEZ ZACARIAS</t>
  </si>
  <si>
    <t>DIRECCION DE ANALISIS ECONÓMICO</t>
  </si>
  <si>
    <t>YESIKA GABRIELA GIRON HERNANDEZ</t>
  </si>
  <si>
    <t>FRANCISCO JAVIER AZABA NAVAS</t>
  </si>
  <si>
    <t>ASESOR PROFESIONL ESPECIALIZADO I</t>
  </si>
  <si>
    <t xml:space="preserve">Yony Rolando Cifuentes Velásquez </t>
  </si>
  <si>
    <t>AMPARO ALEJANDRA GALINDO EGUIZABAL</t>
  </si>
  <si>
    <t>PROGRAMA DE APOYO AL COMERCIO UNIDAD EJECUTORA 107</t>
  </si>
  <si>
    <t>DIRECCION DE POLITICA DE COMERCIO EXTERIOR</t>
  </si>
  <si>
    <t>DIRECCIÓN DE ADMINISTRACIÓN DEL COMERCIO EXTERIOR (REGISTRO DE GARANTÍAS MOBILIARIAS)</t>
  </si>
  <si>
    <t>JEFA: AMPARO ALEJANDRA GALINDO EGUIZABAL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</si>
  <si>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PRISCILA CASIMIRO</t>
    </r>
  </si>
  <si>
    <r>
      <t xml:space="preserve">FECHA DE ACTUALIZACIÓN:  11 DE NOVIEMBRE </t>
    </r>
    <r>
      <rPr>
        <b/>
        <sz val="12"/>
        <rFont val="Calibri"/>
        <family val="2"/>
        <scheme val="minor"/>
      </rPr>
      <t xml:space="preserve"> 2024</t>
    </r>
  </si>
  <si>
    <t>CORRESPONDE AL MES DE:  OCTUBRE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</si>
</sst>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Fill="1"/>
    <xf numFmtId="0" fontId="0" fillId="3" borderId="0" xfId="0" applyFill="1"/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0" fillId="4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923424</xdr:colOff>
      <xdr:row>0</xdr:row>
      <xdr:rowOff>75427</xdr:rowOff>
    </xdr:from>
    <xdr:to>
      <xdr:col>17</xdr:col>
      <xdr:colOff>477032</xdr:colOff>
      <xdr:row>9</xdr:row>
      <xdr:rowOff>41069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3343" y="75427"/>
          <a:ext cx="3732318" cy="1778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topLeftCell="A20" zoomScale="93" zoomScaleNormal="93" workbookViewId="0">
      <selection activeCell="S32" sqref="S32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8" width="11.7109375" customWidth="1"/>
    <col min="9" max="9" width="14.140625" customWidth="1"/>
    <col min="10" max="10" width="14" customWidth="1"/>
    <col min="11" max="11" width="11.5703125" customWidth="1"/>
    <col min="12" max="12" width="13.5703125" customWidth="1"/>
    <col min="13" max="13" width="17.140625" customWidth="1"/>
    <col min="14" max="14" width="12.28515625" customWidth="1"/>
    <col min="15" max="15" width="9.42578125" customWidth="1"/>
    <col min="16" max="16" width="12.5703125" customWidth="1"/>
    <col min="17" max="17" width="11.140625" customWidth="1"/>
    <col min="18" max="18" width="9.5703125" style="7" customWidth="1"/>
    <col min="19" max="19" width="4.140625" customWidth="1"/>
    <col min="20" max="20" width="14" customWidth="1"/>
  </cols>
  <sheetData>
    <row r="1" spans="1:21" ht="15.75" x14ac:dyDescent="0.25">
      <c r="A1" s="38" t="s">
        <v>51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21" ht="15.75" x14ac:dyDescent="0.25">
      <c r="A2" s="38" t="s">
        <v>52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1" ht="15.75" x14ac:dyDescent="0.25">
      <c r="A3" s="40" t="s">
        <v>60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21" ht="15.75" x14ac:dyDescent="0.25">
      <c r="A4" s="38" t="s">
        <v>55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21" ht="15.75" x14ac:dyDescent="0.25">
      <c r="A5" s="38" t="s">
        <v>72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21" ht="15.75" x14ac:dyDescent="0.25">
      <c r="A6" s="38" t="s">
        <v>73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21" ht="15.75" x14ac:dyDescent="0.25">
      <c r="A7" s="38" t="s">
        <v>74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21" ht="15.75" x14ac:dyDescent="0.25">
      <c r="A8" s="37" t="s">
        <v>75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21" ht="13.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21" ht="21" customHeight="1" thickBot="1" x14ac:dyDescent="0.3">
      <c r="A10" s="39" t="s">
        <v>17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21" ht="38.25" customHeight="1" x14ac:dyDescent="0.25">
      <c r="A11" s="27" t="s">
        <v>2</v>
      </c>
      <c r="B11" s="28" t="s">
        <v>3</v>
      </c>
      <c r="C11" s="29" t="s">
        <v>15</v>
      </c>
      <c r="D11" s="28" t="s">
        <v>0</v>
      </c>
      <c r="E11" s="28" t="s">
        <v>1</v>
      </c>
      <c r="F11" s="30" t="s">
        <v>14</v>
      </c>
      <c r="G11" s="30" t="s">
        <v>4</v>
      </c>
      <c r="H11" s="30" t="s">
        <v>8</v>
      </c>
      <c r="I11" s="30" t="s">
        <v>5</v>
      </c>
      <c r="J11" s="30" t="s">
        <v>6</v>
      </c>
      <c r="K11" s="30" t="s">
        <v>7</v>
      </c>
      <c r="L11" s="30" t="s">
        <v>37</v>
      </c>
      <c r="M11" s="30" t="s">
        <v>13</v>
      </c>
      <c r="N11" s="30" t="s">
        <v>16</v>
      </c>
      <c r="O11" s="30" t="s">
        <v>9</v>
      </c>
      <c r="P11" s="30" t="s">
        <v>10</v>
      </c>
      <c r="Q11" s="30" t="s">
        <v>11</v>
      </c>
      <c r="R11" s="36" t="s">
        <v>12</v>
      </c>
      <c r="S11" s="7"/>
      <c r="T11" s="7"/>
    </row>
    <row r="12" spans="1:21" ht="36" x14ac:dyDescent="0.25">
      <c r="A12" s="31">
        <v>1</v>
      </c>
      <c r="B12" s="32">
        <v>11</v>
      </c>
      <c r="C12" s="34" t="s">
        <v>67</v>
      </c>
      <c r="D12" s="6" t="s">
        <v>29</v>
      </c>
      <c r="E12" s="6" t="s">
        <v>70</v>
      </c>
      <c r="F12" s="8">
        <v>0</v>
      </c>
      <c r="G12" s="8">
        <v>10949</v>
      </c>
      <c r="H12" s="8">
        <v>0</v>
      </c>
      <c r="I12" s="8">
        <v>0</v>
      </c>
      <c r="J12" s="8">
        <v>750</v>
      </c>
      <c r="K12" s="8">
        <v>4500</v>
      </c>
      <c r="L12" s="35">
        <f>985.41+250+200</f>
        <v>1435.4099999999999</v>
      </c>
      <c r="M12" s="8">
        <v>0</v>
      </c>
      <c r="N12" s="8">
        <v>0</v>
      </c>
      <c r="O12" s="8">
        <f>F12+G12+H12+I12+J12+K12+L12+M12+N12</f>
        <v>17634.41</v>
      </c>
      <c r="P12" s="5">
        <v>3372.42</v>
      </c>
      <c r="Q12" s="23">
        <f>O12-P12</f>
        <v>14261.99</v>
      </c>
      <c r="R12" s="41">
        <v>0</v>
      </c>
      <c r="S12" s="44"/>
      <c r="T12" s="18"/>
    </row>
    <row r="13" spans="1:21" ht="48" x14ac:dyDescent="0.25">
      <c r="A13" s="33">
        <v>2</v>
      </c>
      <c r="B13" s="10">
        <v>11</v>
      </c>
      <c r="C13" s="6" t="s">
        <v>18</v>
      </c>
      <c r="D13" s="6" t="s">
        <v>22</v>
      </c>
      <c r="E13" s="6" t="s">
        <v>53</v>
      </c>
      <c r="F13" s="8">
        <v>0</v>
      </c>
      <c r="G13" s="8">
        <v>2441</v>
      </c>
      <c r="H13" s="8">
        <v>0</v>
      </c>
      <c r="I13" s="8">
        <f>50+175+50</f>
        <v>275</v>
      </c>
      <c r="J13" s="8">
        <v>0</v>
      </c>
      <c r="K13" s="8">
        <v>2500</v>
      </c>
      <c r="L13" s="8">
        <f>8916.56-K13-I13-G13</f>
        <v>3700.5599999999995</v>
      </c>
      <c r="M13" s="8">
        <v>0</v>
      </c>
      <c r="N13" s="8">
        <v>0</v>
      </c>
      <c r="O13" s="8">
        <f t="shared" ref="O13:O30" si="0">SUM(G13:L13)</f>
        <v>8916.56</v>
      </c>
      <c r="P13" s="5">
        <v>8555.74</v>
      </c>
      <c r="Q13" s="11">
        <f t="shared" ref="Q13:Q30" si="1">+O13-P13</f>
        <v>360.81999999999971</v>
      </c>
      <c r="R13" s="41">
        <v>0</v>
      </c>
      <c r="S13" s="44"/>
      <c r="T13" s="18"/>
      <c r="U13" s="17"/>
    </row>
    <row r="14" spans="1:21" ht="36" x14ac:dyDescent="0.25">
      <c r="A14" s="1">
        <v>3</v>
      </c>
      <c r="B14" s="2">
        <v>11</v>
      </c>
      <c r="C14" s="3" t="s">
        <v>19</v>
      </c>
      <c r="D14" s="3" t="s">
        <v>33</v>
      </c>
      <c r="E14" s="3" t="s">
        <v>21</v>
      </c>
      <c r="F14" s="8">
        <v>0</v>
      </c>
      <c r="G14" s="8">
        <v>6759</v>
      </c>
      <c r="H14" s="8">
        <v>0</v>
      </c>
      <c r="I14" s="8">
        <v>0</v>
      </c>
      <c r="J14" s="8">
        <v>0</v>
      </c>
      <c r="K14" s="8">
        <v>3500</v>
      </c>
      <c r="L14" s="8">
        <f>250+200+608.31+240+3500+90</f>
        <v>4888.3099999999995</v>
      </c>
      <c r="M14" s="8">
        <v>0</v>
      </c>
      <c r="N14" s="8">
        <v>0</v>
      </c>
      <c r="O14" s="8">
        <f t="shared" si="0"/>
        <v>15147.31</v>
      </c>
      <c r="P14" s="5">
        <v>8079.28</v>
      </c>
      <c r="Q14" s="11">
        <f>O14-P14</f>
        <v>7068.03</v>
      </c>
      <c r="R14" s="41">
        <v>0</v>
      </c>
      <c r="S14" s="44"/>
      <c r="T14" s="7"/>
    </row>
    <row r="15" spans="1:21" ht="36" x14ac:dyDescent="0.25">
      <c r="A15" s="1">
        <v>4</v>
      </c>
      <c r="B15" s="2">
        <v>11</v>
      </c>
      <c r="C15" s="3" t="s">
        <v>20</v>
      </c>
      <c r="D15" s="3" t="s">
        <v>34</v>
      </c>
      <c r="E15" s="3" t="s">
        <v>21</v>
      </c>
      <c r="F15" s="8">
        <v>0</v>
      </c>
      <c r="G15" s="8">
        <v>5373</v>
      </c>
      <c r="H15" s="8">
        <v>0</v>
      </c>
      <c r="I15" s="8">
        <f>175+25</f>
        <v>200</v>
      </c>
      <c r="J15" s="8">
        <f>375+375</f>
        <v>750</v>
      </c>
      <c r="K15" s="8">
        <v>3500</v>
      </c>
      <c r="L15" s="8">
        <f>250+200+483.57+360+3500</f>
        <v>4793.57</v>
      </c>
      <c r="M15" s="8">
        <v>0</v>
      </c>
      <c r="N15" s="8">
        <v>0</v>
      </c>
      <c r="O15" s="8">
        <f t="shared" si="0"/>
        <v>14616.57</v>
      </c>
      <c r="P15" s="8">
        <v>4374.24</v>
      </c>
      <c r="Q15" s="11">
        <f>O15-P15</f>
        <v>10242.33</v>
      </c>
      <c r="R15" s="41">
        <v>0</v>
      </c>
      <c r="S15" s="44"/>
      <c r="T15" s="7"/>
    </row>
    <row r="16" spans="1:21" ht="48" x14ac:dyDescent="0.25">
      <c r="A16" s="31">
        <v>5</v>
      </c>
      <c r="B16" s="2">
        <v>11</v>
      </c>
      <c r="C16" s="6" t="s">
        <v>23</v>
      </c>
      <c r="D16" s="6" t="s">
        <v>35</v>
      </c>
      <c r="E16" s="6" t="s">
        <v>21</v>
      </c>
      <c r="F16" s="8">
        <v>0</v>
      </c>
      <c r="G16" s="8">
        <v>5373</v>
      </c>
      <c r="H16" s="8">
        <v>0</v>
      </c>
      <c r="I16" s="8">
        <f>175+25</f>
        <v>200</v>
      </c>
      <c r="J16" s="8">
        <v>750</v>
      </c>
      <c r="K16" s="8">
        <v>3500</v>
      </c>
      <c r="L16" s="8">
        <f>250+200+483.57+360+3500</f>
        <v>4793.57</v>
      </c>
      <c r="M16" s="8">
        <v>0</v>
      </c>
      <c r="N16" s="8">
        <v>0</v>
      </c>
      <c r="O16" s="8">
        <f t="shared" si="0"/>
        <v>14616.57</v>
      </c>
      <c r="P16" s="5">
        <v>3033.35</v>
      </c>
      <c r="Q16" s="11">
        <f t="shared" si="1"/>
        <v>11583.22</v>
      </c>
      <c r="R16" s="41">
        <v>0</v>
      </c>
      <c r="S16" s="44"/>
      <c r="T16" s="7"/>
    </row>
    <row r="17" spans="1:20" ht="72" x14ac:dyDescent="0.25">
      <c r="A17" s="31">
        <v>6</v>
      </c>
      <c r="B17" s="2">
        <v>11</v>
      </c>
      <c r="C17" s="6" t="s">
        <v>65</v>
      </c>
      <c r="D17" s="6" t="s">
        <v>66</v>
      </c>
      <c r="E17" s="6" t="s">
        <v>71</v>
      </c>
      <c r="F17" s="8">
        <v>0</v>
      </c>
      <c r="G17" s="8">
        <v>5373</v>
      </c>
      <c r="H17" s="8">
        <v>0</v>
      </c>
      <c r="I17" s="8">
        <v>175</v>
      </c>
      <c r="J17" s="8">
        <v>0</v>
      </c>
      <c r="K17" s="8">
        <v>3500</v>
      </c>
      <c r="L17" s="8">
        <v>3433.57</v>
      </c>
      <c r="M17" s="8">
        <v>0</v>
      </c>
      <c r="N17" s="8">
        <v>0</v>
      </c>
      <c r="O17" s="8">
        <f>F17+G17+H17+I17+J17+K17+L17+M17+N17</f>
        <v>12481.57</v>
      </c>
      <c r="P17" s="5">
        <v>2705.7</v>
      </c>
      <c r="Q17" s="11">
        <f>O17-P17</f>
        <v>9775.869999999999</v>
      </c>
      <c r="R17" s="41">
        <v>0</v>
      </c>
      <c r="S17" s="44"/>
      <c r="T17" s="7"/>
    </row>
    <row r="18" spans="1:20" ht="36" x14ac:dyDescent="0.25">
      <c r="A18" s="33">
        <v>7</v>
      </c>
      <c r="B18" s="2">
        <v>11</v>
      </c>
      <c r="C18" s="3" t="s">
        <v>24</v>
      </c>
      <c r="D18" s="3" t="s">
        <v>36</v>
      </c>
      <c r="E18" s="3" t="s">
        <v>21</v>
      </c>
      <c r="F18" s="8">
        <v>0</v>
      </c>
      <c r="G18" s="8">
        <v>5373</v>
      </c>
      <c r="H18" s="8">
        <v>0</v>
      </c>
      <c r="I18" s="8">
        <v>175</v>
      </c>
      <c r="J18" s="8">
        <v>750</v>
      </c>
      <c r="K18" s="8">
        <v>3500</v>
      </c>
      <c r="L18" s="8">
        <f>250+200+483.57+360+3500</f>
        <v>4793.57</v>
      </c>
      <c r="M18" s="8">
        <v>0</v>
      </c>
      <c r="N18" s="8">
        <v>0</v>
      </c>
      <c r="O18" s="8">
        <f t="shared" si="0"/>
        <v>14591.57</v>
      </c>
      <c r="P18" s="5">
        <v>7599.13</v>
      </c>
      <c r="Q18" s="11">
        <f>O18-P18</f>
        <v>6992.44</v>
      </c>
      <c r="R18" s="41">
        <v>0</v>
      </c>
      <c r="S18" s="44"/>
      <c r="T18" s="7"/>
    </row>
    <row r="19" spans="1:20" ht="48" x14ac:dyDescent="0.25">
      <c r="A19" s="1">
        <v>8</v>
      </c>
      <c r="B19" s="10">
        <v>11</v>
      </c>
      <c r="C19" s="6" t="s">
        <v>68</v>
      </c>
      <c r="D19" s="6" t="s">
        <v>33</v>
      </c>
      <c r="E19" s="6" t="s">
        <v>69</v>
      </c>
      <c r="F19" s="8">
        <v>0</v>
      </c>
      <c r="G19" s="8">
        <v>9375.39</v>
      </c>
      <c r="H19" s="8">
        <v>0</v>
      </c>
      <c r="I19" s="8">
        <v>0</v>
      </c>
      <c r="J19" s="8">
        <f>520.16+520.16</f>
        <v>1040.32</v>
      </c>
      <c r="K19" s="8">
        <v>4854.84</v>
      </c>
      <c r="L19" s="8">
        <f>4854.84+843.78+277.42+346.77</f>
        <v>6322.8099999999995</v>
      </c>
      <c r="M19" s="8">
        <v>0</v>
      </c>
      <c r="N19" s="8">
        <v>0</v>
      </c>
      <c r="O19" s="8">
        <v>15567.31</v>
      </c>
      <c r="P19" s="5">
        <v>2933.6</v>
      </c>
      <c r="Q19" s="11">
        <f>O19-P19</f>
        <v>12633.71</v>
      </c>
      <c r="R19" s="41">
        <v>0</v>
      </c>
      <c r="S19" s="44"/>
      <c r="T19" s="7"/>
    </row>
    <row r="20" spans="1:20" ht="36" x14ac:dyDescent="0.25">
      <c r="A20" s="1">
        <v>9</v>
      </c>
      <c r="B20" s="2">
        <v>11</v>
      </c>
      <c r="C20" s="3" t="s">
        <v>26</v>
      </c>
      <c r="D20" s="3" t="s">
        <v>27</v>
      </c>
      <c r="E20" s="3" t="s">
        <v>25</v>
      </c>
      <c r="F20" s="8">
        <v>0</v>
      </c>
      <c r="G20" s="8">
        <v>1555</v>
      </c>
      <c r="H20" s="8">
        <v>0</v>
      </c>
      <c r="I20" s="8">
        <f>175+50+50</f>
        <v>275</v>
      </c>
      <c r="J20" s="8">
        <v>0</v>
      </c>
      <c r="K20" s="8">
        <v>1600</v>
      </c>
      <c r="L20" s="8">
        <f>250+200+248.8+450+1600</f>
        <v>2748.8</v>
      </c>
      <c r="M20" s="8">
        <v>0</v>
      </c>
      <c r="N20" s="8">
        <v>0</v>
      </c>
      <c r="O20" s="8">
        <f t="shared" si="0"/>
        <v>6178.8</v>
      </c>
      <c r="P20" s="5">
        <v>1029.27</v>
      </c>
      <c r="Q20" s="11">
        <f t="shared" si="1"/>
        <v>5149.5300000000007</v>
      </c>
      <c r="R20" s="41">
        <v>0</v>
      </c>
      <c r="S20" s="44"/>
      <c r="T20" s="7"/>
    </row>
    <row r="21" spans="1:20" ht="36" x14ac:dyDescent="0.25">
      <c r="A21" s="31">
        <v>10</v>
      </c>
      <c r="B21" s="2">
        <v>11</v>
      </c>
      <c r="C21" s="3" t="s">
        <v>28</v>
      </c>
      <c r="D21" s="3" t="s">
        <v>61</v>
      </c>
      <c r="E21" s="3" t="s">
        <v>25</v>
      </c>
      <c r="F21" s="8">
        <v>0</v>
      </c>
      <c r="G21" s="8">
        <v>5373</v>
      </c>
      <c r="H21" s="8">
        <v>0</v>
      </c>
      <c r="I21" s="8">
        <v>175</v>
      </c>
      <c r="J21" s="8">
        <v>750</v>
      </c>
      <c r="K21" s="8">
        <v>3500</v>
      </c>
      <c r="L21" s="8">
        <f>250+200+483.57+360+3500</f>
        <v>4793.57</v>
      </c>
      <c r="M21" s="8">
        <v>0</v>
      </c>
      <c r="N21" s="8">
        <v>0</v>
      </c>
      <c r="O21" s="8">
        <f t="shared" si="0"/>
        <v>14591.57</v>
      </c>
      <c r="P21" s="5">
        <v>8869.91</v>
      </c>
      <c r="Q21" s="11">
        <f>O21-P21</f>
        <v>5721.66</v>
      </c>
      <c r="R21" s="41">
        <v>0</v>
      </c>
      <c r="S21" s="44"/>
      <c r="T21" s="7"/>
    </row>
    <row r="22" spans="1:20" ht="48" x14ac:dyDescent="0.25">
      <c r="A22" s="31">
        <v>11</v>
      </c>
      <c r="B22" s="2">
        <v>11</v>
      </c>
      <c r="C22" s="3" t="s">
        <v>59</v>
      </c>
      <c r="D22" s="3" t="s">
        <v>29</v>
      </c>
      <c r="E22" s="3" t="s">
        <v>30</v>
      </c>
      <c r="F22" s="8">
        <v>0</v>
      </c>
      <c r="G22" s="8">
        <v>10949</v>
      </c>
      <c r="H22" s="8">
        <v>0</v>
      </c>
      <c r="I22" s="8">
        <v>0</v>
      </c>
      <c r="J22" s="8">
        <f>375+375</f>
        <v>750</v>
      </c>
      <c r="K22" s="8">
        <v>4500</v>
      </c>
      <c r="L22" s="8">
        <f>250+200+985.41+4500</f>
        <v>5935.41</v>
      </c>
      <c r="M22" s="8">
        <v>0</v>
      </c>
      <c r="N22" s="8">
        <v>0</v>
      </c>
      <c r="O22" s="8">
        <f t="shared" ref="O22" si="2">SUM(G22:L22)</f>
        <v>22134.41</v>
      </c>
      <c r="P22" s="5">
        <v>4988.91</v>
      </c>
      <c r="Q22" s="11">
        <f t="shared" ref="Q22" si="3">+O22-P22</f>
        <v>17145.5</v>
      </c>
      <c r="R22" s="41">
        <v>0</v>
      </c>
      <c r="S22" s="44"/>
      <c r="T22" s="19"/>
    </row>
    <row r="23" spans="1:20" ht="48" x14ac:dyDescent="0.25">
      <c r="A23" s="33">
        <v>12</v>
      </c>
      <c r="B23" s="2">
        <v>11</v>
      </c>
      <c r="C23" s="3" t="s">
        <v>31</v>
      </c>
      <c r="D23" s="3" t="s">
        <v>32</v>
      </c>
      <c r="E23" s="3" t="s">
        <v>30</v>
      </c>
      <c r="F23" s="8">
        <v>0</v>
      </c>
      <c r="G23" s="8">
        <v>1682</v>
      </c>
      <c r="H23" s="8">
        <v>0</v>
      </c>
      <c r="I23" s="8">
        <f>50+50+175</f>
        <v>275</v>
      </c>
      <c r="J23" s="8">
        <v>0</v>
      </c>
      <c r="K23" s="8">
        <v>1600</v>
      </c>
      <c r="L23" s="8">
        <f>250+200+269.12+450+1600</f>
        <v>2769.12</v>
      </c>
      <c r="M23" s="8">
        <v>0</v>
      </c>
      <c r="N23" s="8">
        <v>0</v>
      </c>
      <c r="O23" s="8">
        <f t="shared" si="0"/>
        <v>6326.12</v>
      </c>
      <c r="P23" s="5">
        <v>2035.44</v>
      </c>
      <c r="Q23" s="11">
        <f t="shared" si="1"/>
        <v>4290.68</v>
      </c>
      <c r="R23" s="41">
        <v>0</v>
      </c>
      <c r="S23" s="44"/>
      <c r="T23" s="7"/>
    </row>
    <row r="24" spans="1:20" ht="48" x14ac:dyDescent="0.25">
      <c r="A24" s="1">
        <v>13</v>
      </c>
      <c r="B24" s="2">
        <v>11</v>
      </c>
      <c r="C24" s="3" t="s">
        <v>50</v>
      </c>
      <c r="D24" s="3" t="s">
        <v>38</v>
      </c>
      <c r="E24" s="3" t="s">
        <v>39</v>
      </c>
      <c r="F24" s="8">
        <v>0</v>
      </c>
      <c r="G24" s="8">
        <v>6297</v>
      </c>
      <c r="H24" s="8">
        <v>0</v>
      </c>
      <c r="I24" s="8">
        <f>175+25</f>
        <v>200</v>
      </c>
      <c r="J24" s="8">
        <v>750</v>
      </c>
      <c r="K24" s="8">
        <v>3500</v>
      </c>
      <c r="L24" s="8">
        <f>250+200+566.73+360+3500</f>
        <v>4876.7299999999996</v>
      </c>
      <c r="M24" s="8">
        <v>0</v>
      </c>
      <c r="N24" s="8">
        <v>0</v>
      </c>
      <c r="O24" s="8">
        <f t="shared" si="0"/>
        <v>15623.73</v>
      </c>
      <c r="P24" s="5">
        <v>3332.8</v>
      </c>
      <c r="Q24" s="11">
        <f t="shared" si="1"/>
        <v>12290.93</v>
      </c>
      <c r="R24" s="41">
        <v>0</v>
      </c>
      <c r="S24" s="44"/>
      <c r="T24" s="7"/>
    </row>
    <row r="25" spans="1:20" ht="60" x14ac:dyDescent="0.25">
      <c r="A25" s="1">
        <v>14</v>
      </c>
      <c r="B25" s="10">
        <v>11</v>
      </c>
      <c r="C25" s="6" t="s">
        <v>40</v>
      </c>
      <c r="D25" s="6" t="s">
        <v>41</v>
      </c>
      <c r="E25" s="6" t="s">
        <v>54</v>
      </c>
      <c r="F25" s="8">
        <v>0</v>
      </c>
      <c r="G25" s="8">
        <v>3757</v>
      </c>
      <c r="H25" s="8">
        <v>0</v>
      </c>
      <c r="I25" s="8">
        <v>175</v>
      </c>
      <c r="J25" s="8">
        <f>375+375</f>
        <v>750</v>
      </c>
      <c r="K25" s="8">
        <v>3000</v>
      </c>
      <c r="L25" s="8">
        <f>250+200+413.27+360+1800</f>
        <v>3023.27</v>
      </c>
      <c r="M25" s="8">
        <v>0</v>
      </c>
      <c r="N25" s="8">
        <v>0</v>
      </c>
      <c r="O25" s="8">
        <f>SUM(G25:L25)</f>
        <v>10705.27</v>
      </c>
      <c r="P25" s="5">
        <v>9259.67</v>
      </c>
      <c r="Q25" s="11">
        <f t="shared" si="1"/>
        <v>1445.6000000000004</v>
      </c>
      <c r="R25" s="41">
        <v>0</v>
      </c>
      <c r="S25" s="44"/>
      <c r="T25" s="7"/>
    </row>
    <row r="26" spans="1:20" ht="48" x14ac:dyDescent="0.25">
      <c r="A26" s="31">
        <v>15</v>
      </c>
      <c r="B26" s="2">
        <v>11</v>
      </c>
      <c r="C26" s="3" t="s">
        <v>42</v>
      </c>
      <c r="D26" s="3" t="s">
        <v>43</v>
      </c>
      <c r="E26" s="3" t="s">
        <v>39</v>
      </c>
      <c r="F26" s="4">
        <v>0</v>
      </c>
      <c r="G26" s="4">
        <v>3757</v>
      </c>
      <c r="H26" s="4">
        <v>0</v>
      </c>
      <c r="I26" s="8">
        <f>175+25</f>
        <v>200</v>
      </c>
      <c r="J26" s="4">
        <v>750</v>
      </c>
      <c r="K26" s="4">
        <v>3000</v>
      </c>
      <c r="L26" s="4">
        <f>250+200+413.27+360+3000</f>
        <v>4223.2700000000004</v>
      </c>
      <c r="M26" s="4">
        <v>0</v>
      </c>
      <c r="N26" s="4">
        <v>0</v>
      </c>
      <c r="O26" s="8">
        <f t="shared" si="0"/>
        <v>11930.27</v>
      </c>
      <c r="P26" s="5">
        <v>2528.0700000000002</v>
      </c>
      <c r="Q26" s="11">
        <f t="shared" si="1"/>
        <v>9402.2000000000007</v>
      </c>
      <c r="R26" s="41">
        <v>0</v>
      </c>
      <c r="S26" s="44"/>
      <c r="T26" s="7"/>
    </row>
    <row r="27" spans="1:20" ht="48" x14ac:dyDescent="0.25">
      <c r="A27" s="31">
        <v>16</v>
      </c>
      <c r="B27" s="10">
        <v>11</v>
      </c>
      <c r="C27" s="6" t="s">
        <v>57</v>
      </c>
      <c r="D27" s="6" t="s">
        <v>58</v>
      </c>
      <c r="E27" s="6" t="s">
        <v>39</v>
      </c>
      <c r="F27" s="8">
        <v>0</v>
      </c>
      <c r="G27" s="8">
        <v>4449</v>
      </c>
      <c r="H27" s="8">
        <v>0</v>
      </c>
      <c r="I27" s="8">
        <v>175</v>
      </c>
      <c r="J27" s="8">
        <f>375+375</f>
        <v>750</v>
      </c>
      <c r="K27" s="8">
        <v>3000</v>
      </c>
      <c r="L27" s="8">
        <f>250+200+489.39+360+3000</f>
        <v>4299.3899999999994</v>
      </c>
      <c r="M27" s="8">
        <v>0</v>
      </c>
      <c r="N27" s="8">
        <v>0</v>
      </c>
      <c r="O27" s="8">
        <f t="shared" ref="O27" si="4">SUM(G27:L27)</f>
        <v>12673.39</v>
      </c>
      <c r="P27" s="5">
        <v>2666.02</v>
      </c>
      <c r="Q27" s="11">
        <f t="shared" ref="Q27" si="5">+O27-P27</f>
        <v>10007.369999999999</v>
      </c>
      <c r="R27" s="41">
        <v>0</v>
      </c>
      <c r="S27" s="44"/>
      <c r="T27" s="7"/>
    </row>
    <row r="28" spans="1:20" ht="36" x14ac:dyDescent="0.25">
      <c r="A28" s="33">
        <v>17</v>
      </c>
      <c r="B28" s="10">
        <v>11</v>
      </c>
      <c r="C28" s="6" t="s">
        <v>62</v>
      </c>
      <c r="D28" s="6" t="s">
        <v>29</v>
      </c>
      <c r="E28" s="6" t="s">
        <v>63</v>
      </c>
      <c r="F28" s="8">
        <v>0</v>
      </c>
      <c r="G28" s="8">
        <v>10949</v>
      </c>
      <c r="H28" s="8">
        <v>0</v>
      </c>
      <c r="I28" s="8">
        <v>0</v>
      </c>
      <c r="J28" s="8">
        <v>375</v>
      </c>
      <c r="K28" s="8">
        <v>4500</v>
      </c>
      <c r="L28" s="8">
        <v>1810.4099999999999</v>
      </c>
      <c r="M28" s="8">
        <v>0</v>
      </c>
      <c r="N28" s="8">
        <v>0</v>
      </c>
      <c r="O28" s="8">
        <v>22134.41</v>
      </c>
      <c r="P28" s="5">
        <v>12582.07</v>
      </c>
      <c r="Q28" s="11">
        <f>O28-P28</f>
        <v>9552.34</v>
      </c>
      <c r="R28" s="41">
        <v>0</v>
      </c>
      <c r="S28" s="44"/>
      <c r="T28" s="7"/>
    </row>
    <row r="29" spans="1:20" ht="36" x14ac:dyDescent="0.25">
      <c r="A29" s="1">
        <v>18</v>
      </c>
      <c r="B29" s="2">
        <v>11</v>
      </c>
      <c r="C29" s="3" t="s">
        <v>56</v>
      </c>
      <c r="D29" s="3" t="s">
        <v>45</v>
      </c>
      <c r="E29" s="3" t="s">
        <v>44</v>
      </c>
      <c r="F29" s="4">
        <v>0</v>
      </c>
      <c r="G29" s="4">
        <v>3757</v>
      </c>
      <c r="H29" s="4">
        <v>0</v>
      </c>
      <c r="I29" s="8">
        <v>175</v>
      </c>
      <c r="J29" s="4">
        <v>750</v>
      </c>
      <c r="K29" s="4">
        <v>3000</v>
      </c>
      <c r="L29" s="4">
        <f>250+200+413.27+360+3000</f>
        <v>4223.2700000000004</v>
      </c>
      <c r="M29" s="4">
        <v>0</v>
      </c>
      <c r="N29" s="4">
        <v>0</v>
      </c>
      <c r="O29" s="4">
        <f t="shared" si="0"/>
        <v>11905.27</v>
      </c>
      <c r="P29" s="5">
        <v>2590.8000000000002</v>
      </c>
      <c r="Q29" s="11">
        <f t="shared" si="1"/>
        <v>9314.4700000000012</v>
      </c>
      <c r="R29" s="41">
        <v>0</v>
      </c>
      <c r="S29" s="44"/>
      <c r="T29" s="7"/>
    </row>
    <row r="30" spans="1:20" ht="36" x14ac:dyDescent="0.25">
      <c r="A30" s="1">
        <v>19</v>
      </c>
      <c r="B30" s="2">
        <v>11</v>
      </c>
      <c r="C30" s="3" t="s">
        <v>46</v>
      </c>
      <c r="D30" s="3" t="s">
        <v>47</v>
      </c>
      <c r="E30" s="3" t="s">
        <v>44</v>
      </c>
      <c r="F30" s="4">
        <v>0</v>
      </c>
      <c r="G30" s="4">
        <v>1960</v>
      </c>
      <c r="H30" s="4">
        <v>0</v>
      </c>
      <c r="I30" s="8">
        <f>225+50</f>
        <v>275</v>
      </c>
      <c r="J30" s="4">
        <v>0</v>
      </c>
      <c r="K30" s="4">
        <v>2500</v>
      </c>
      <c r="L30" s="4">
        <f>250+200+313.6+450+2500</f>
        <v>3713.6</v>
      </c>
      <c r="M30" s="4">
        <v>0</v>
      </c>
      <c r="N30" s="4">
        <v>0</v>
      </c>
      <c r="O30" s="4">
        <f t="shared" si="0"/>
        <v>8448.6</v>
      </c>
      <c r="P30" s="5">
        <v>3354.08</v>
      </c>
      <c r="Q30" s="11">
        <f t="shared" si="1"/>
        <v>5094.5200000000004</v>
      </c>
      <c r="R30" s="41">
        <v>0</v>
      </c>
      <c r="S30" s="44"/>
      <c r="T30" s="7"/>
    </row>
    <row r="31" spans="1:20" ht="36" x14ac:dyDescent="0.25">
      <c r="A31" s="31">
        <v>20</v>
      </c>
      <c r="B31" s="20">
        <v>11</v>
      </c>
      <c r="C31" s="21" t="s">
        <v>64</v>
      </c>
      <c r="D31" s="21" t="s">
        <v>45</v>
      </c>
      <c r="E31" s="21" t="s">
        <v>63</v>
      </c>
      <c r="F31" s="22">
        <v>0</v>
      </c>
      <c r="G31" s="22">
        <v>3757</v>
      </c>
      <c r="H31" s="22">
        <v>0</v>
      </c>
      <c r="I31" s="23">
        <v>200</v>
      </c>
      <c r="J31" s="22">
        <v>750</v>
      </c>
      <c r="K31" s="22">
        <v>3000</v>
      </c>
      <c r="L31" s="22">
        <v>4198.2700000000004</v>
      </c>
      <c r="M31" s="22">
        <v>0</v>
      </c>
      <c r="N31" s="22">
        <v>0</v>
      </c>
      <c r="O31" s="22">
        <v>11930.27</v>
      </c>
      <c r="P31" s="24">
        <v>9299.19</v>
      </c>
      <c r="Q31" s="25">
        <f>O31-P31</f>
        <v>2631.08</v>
      </c>
      <c r="R31" s="42">
        <v>0</v>
      </c>
      <c r="S31" s="44"/>
      <c r="T31" s="7"/>
    </row>
    <row r="32" spans="1:20" ht="36.75" thickBot="1" x14ac:dyDescent="0.3">
      <c r="A32" s="31">
        <v>21</v>
      </c>
      <c r="B32" s="9">
        <v>11</v>
      </c>
      <c r="C32" s="12" t="s">
        <v>49</v>
      </c>
      <c r="D32" s="12" t="s">
        <v>45</v>
      </c>
      <c r="E32" s="12" t="s">
        <v>48</v>
      </c>
      <c r="F32" s="13">
        <v>0</v>
      </c>
      <c r="G32" s="13">
        <v>3757</v>
      </c>
      <c r="H32" s="13">
        <v>0</v>
      </c>
      <c r="I32" s="14">
        <v>90</v>
      </c>
      <c r="J32" s="13">
        <v>750</v>
      </c>
      <c r="K32" s="13">
        <v>3000</v>
      </c>
      <c r="L32" s="13">
        <f>250+200+413.27+360+3000+35</f>
        <v>4258.2700000000004</v>
      </c>
      <c r="M32" s="13">
        <v>0</v>
      </c>
      <c r="N32" s="13">
        <v>0</v>
      </c>
      <c r="O32" s="13">
        <f>SUM(G32:L32)</f>
        <v>11855.27</v>
      </c>
      <c r="P32" s="15">
        <v>11063.92</v>
      </c>
      <c r="Q32" s="16">
        <f>+O32-P32</f>
        <v>791.35000000000036</v>
      </c>
      <c r="R32" s="43">
        <v>0</v>
      </c>
      <c r="S32" s="44"/>
    </row>
    <row r="34" spans="12:14" x14ac:dyDescent="0.25">
      <c r="L34" s="17"/>
    </row>
    <row r="37" spans="12:14" x14ac:dyDescent="0.25">
      <c r="N37" s="17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59055118110236227" right="0.19685039370078741" top="0.39370078740157483" bottom="0.39370078740157483" header="0.31496062992125984" footer="0.31496062992125984"/>
  <pageSetup paperSize="258" scale="5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2024-05-13T15:12:51Z</cp:lastPrinted>
  <dcterms:created xsi:type="dcterms:W3CDTF">2017-12-05T18:01:17Z</dcterms:created>
  <dcterms:modified xsi:type="dcterms:W3CDTF">2024-11-11T15:01:21Z</dcterms:modified>
</cp:coreProperties>
</file>